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0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user/Documents/Documentos - iMac de HBV/CCI/CCI - PROXI/PROXI - YOTOCO III ESCUELAS/Ejecución Proyecto Yotoco Escuelas/Contrato Gerencia/"/>
    </mc:Choice>
  </mc:AlternateContent>
  <xr:revisionPtr revIDLastSave="0" documentId="13_ncr:1_{12CD2A63-19DA-584E-A440-1A6A2B789F1D}" xr6:coauthVersionLast="47" xr6:coauthVersionMax="47" xr10:uidLastSave="{00000000-0000-0000-0000-000000000000}"/>
  <bookViews>
    <workbookView xWindow="2320" yWindow="500" windowWidth="24960" windowHeight="15240" xr2:uid="{B054D0DD-CBE9-4792-9D94-04A85121C124}"/>
  </bookViews>
  <sheets>
    <sheet name="PRESUPUESTO 2023 " sheetId="1" r:id="rId1"/>
  </sheets>
  <externalReferences>
    <externalReference r:id="rId2"/>
    <externalReference r:id="rId3"/>
    <externalReference r:id="rId4"/>
  </externalReferences>
  <definedNames>
    <definedName name="ANEXO_4">#REF!</definedName>
    <definedName name="anscount" hidden="1">1</definedName>
    <definedName name="B23N">#REF!</definedName>
    <definedName name="BuiltIn_AutoFilter___4">#REF!</definedName>
    <definedName name="BuiltIn_Print_Area">#REF!</definedName>
    <definedName name="BuiltIn_Print_Titles">#REF!</definedName>
    <definedName name="BuiltIn_Print_Titles___0">#N/A</definedName>
    <definedName name="Cantidad">#REF!</definedName>
    <definedName name="CRONOGRAMA">#REF!</definedName>
    <definedName name="CRONORGAMA">#REF!</definedName>
    <definedName name="EQUI">[1]EQUIPO!$B$2:$B$36</definedName>
    <definedName name="EQUIPO_1">[1]EQUIPO!$B$2:$D$36</definedName>
    <definedName name="fiducia">#REF!</definedName>
    <definedName name="Item">#REF!</definedName>
    <definedName name="ITEMPROPUESTA">#REF!</definedName>
    <definedName name="MATER">[1]MATERIAL!$B$3:$B$580</definedName>
    <definedName name="Materiales">#REF!</definedName>
    <definedName name="NST">#REF!</definedName>
    <definedName name="Print_Area" localSheetId="0">'PRESUPUESTO 2023 '!$A$1:$M$108</definedName>
    <definedName name="QQQ">#REF!</definedName>
    <definedName name="SHARED_FORMULA_0">#N/A</definedName>
    <definedName name="SHARED_FORMULA_1">#N/A</definedName>
    <definedName name="SHARED_FORMULA_10">#N/A</definedName>
    <definedName name="SHARED_FORMULA_100">#N/A</definedName>
    <definedName name="SHARED_FORMULA_101">#N/A</definedName>
    <definedName name="SHARED_FORMULA_11">#N/A</definedName>
    <definedName name="SHARED_FORMULA_12">#N/A</definedName>
    <definedName name="SHARED_FORMULA_13">#N/A</definedName>
    <definedName name="SHARED_FORMULA_14">#N/A</definedName>
    <definedName name="SHARED_FORMULA_15">#N/A</definedName>
    <definedName name="SHARED_FORMULA_16">#N/A</definedName>
    <definedName name="SHARED_FORMULA_17">#N/A</definedName>
    <definedName name="SHARED_FORMULA_18">#N/A</definedName>
    <definedName name="SHARED_FORMULA_19">#N/A</definedName>
    <definedName name="SHARED_FORMULA_2">#N/A</definedName>
    <definedName name="SHARED_FORMULA_20">#N/A</definedName>
    <definedName name="SHARED_FORMULA_21">#N/A</definedName>
    <definedName name="SHARED_FORMULA_22">#N/A</definedName>
    <definedName name="SHARED_FORMULA_23">#N/A</definedName>
    <definedName name="SHARED_FORMULA_24">#N/A</definedName>
    <definedName name="SHARED_FORMULA_25">#N/A</definedName>
    <definedName name="SHARED_FORMULA_26">#N/A</definedName>
    <definedName name="SHARED_FORMULA_27">#N/A</definedName>
    <definedName name="SHARED_FORMULA_28">#N/A</definedName>
    <definedName name="SHARED_FORMULA_29">#N/A</definedName>
    <definedName name="SHARED_FORMULA_3">#N/A</definedName>
    <definedName name="SHARED_FORMULA_30">#N/A</definedName>
    <definedName name="SHARED_FORMULA_31">#N/A</definedName>
    <definedName name="SHARED_FORMULA_32">#N/A</definedName>
    <definedName name="SHARED_FORMULA_33">#N/A</definedName>
    <definedName name="SHARED_FORMULA_34">#N/A</definedName>
    <definedName name="SHARED_FORMULA_35">#N/A</definedName>
    <definedName name="SHARED_FORMULA_36">#N/A</definedName>
    <definedName name="SHARED_FORMULA_37">#N/A</definedName>
    <definedName name="SHARED_FORMULA_38">#N/A</definedName>
    <definedName name="SHARED_FORMULA_39">#N/A</definedName>
    <definedName name="SHARED_FORMULA_4">#N/A</definedName>
    <definedName name="SHARED_FORMULA_40">#N/A</definedName>
    <definedName name="SHARED_FORMULA_41">#N/A</definedName>
    <definedName name="SHARED_FORMULA_42">#N/A</definedName>
    <definedName name="SHARED_FORMULA_43">#N/A</definedName>
    <definedName name="SHARED_FORMULA_44">#N/A</definedName>
    <definedName name="SHARED_FORMULA_45">#N/A</definedName>
    <definedName name="SHARED_FORMULA_46">#N/A</definedName>
    <definedName name="SHARED_FORMULA_47">#N/A</definedName>
    <definedName name="SHARED_FORMULA_48">#N/A</definedName>
    <definedName name="SHARED_FORMULA_49">#N/A</definedName>
    <definedName name="SHARED_FORMULA_5">#N/A</definedName>
    <definedName name="SHARED_FORMULA_50">#N/A</definedName>
    <definedName name="SHARED_FORMULA_51">#N/A</definedName>
    <definedName name="SHARED_FORMULA_52">#N/A</definedName>
    <definedName name="SHARED_FORMULA_53">#N/A</definedName>
    <definedName name="SHARED_FORMULA_54">#N/A</definedName>
    <definedName name="SHARED_FORMULA_55">#N/A</definedName>
    <definedName name="SHARED_FORMULA_56">#N/A</definedName>
    <definedName name="SHARED_FORMULA_57">#N/A</definedName>
    <definedName name="SHARED_FORMULA_58">#N/A</definedName>
    <definedName name="SHARED_FORMULA_59">#N/A</definedName>
    <definedName name="SHARED_FORMULA_6">#N/A</definedName>
    <definedName name="SHARED_FORMULA_60">#N/A</definedName>
    <definedName name="SHARED_FORMULA_61">#N/A</definedName>
    <definedName name="SHARED_FORMULA_62">#N/A</definedName>
    <definedName name="SHARED_FORMULA_63">#N/A</definedName>
    <definedName name="SHARED_FORMULA_64">#N/A</definedName>
    <definedName name="SHARED_FORMULA_65">#N/A</definedName>
    <definedName name="SHARED_FORMULA_66">#N/A</definedName>
    <definedName name="SHARED_FORMULA_67">#N/A</definedName>
    <definedName name="SHARED_FORMULA_68">#N/A</definedName>
    <definedName name="SHARED_FORMULA_69">#N/A</definedName>
    <definedName name="SHARED_FORMULA_7">#N/A</definedName>
    <definedName name="SHARED_FORMULA_70">#N/A</definedName>
    <definedName name="SHARED_FORMULA_71">#N/A</definedName>
    <definedName name="SHARED_FORMULA_72">#N/A</definedName>
    <definedName name="SHARED_FORMULA_73">#N/A</definedName>
    <definedName name="SHARED_FORMULA_74">#N/A</definedName>
    <definedName name="SHARED_FORMULA_75">#N/A</definedName>
    <definedName name="SHARED_FORMULA_76">#N/A</definedName>
    <definedName name="SHARED_FORMULA_77">#N/A</definedName>
    <definedName name="SHARED_FORMULA_78">#N/A</definedName>
    <definedName name="SHARED_FORMULA_79">#N/A</definedName>
    <definedName name="SHARED_FORMULA_8">#N/A</definedName>
    <definedName name="SHARED_FORMULA_80">#N/A</definedName>
    <definedName name="SHARED_FORMULA_81">#N/A</definedName>
    <definedName name="SHARED_FORMULA_82">#N/A</definedName>
    <definedName name="SHARED_FORMULA_83">#N/A</definedName>
    <definedName name="SHARED_FORMULA_84">#N/A</definedName>
    <definedName name="SHARED_FORMULA_85">#N/A</definedName>
    <definedName name="SHARED_FORMULA_86">#N/A</definedName>
    <definedName name="SHARED_FORMULA_87">#N/A</definedName>
    <definedName name="SHARED_FORMULA_88">#N/A</definedName>
    <definedName name="SHARED_FORMULA_89">#N/A</definedName>
    <definedName name="SHARED_FORMULA_9">#N/A</definedName>
    <definedName name="SHARED_FORMULA_90">#N/A</definedName>
    <definedName name="SHARED_FORMULA_91">#N/A</definedName>
    <definedName name="SHARED_FORMULA_92">#N/A</definedName>
    <definedName name="SHARED_FORMULA_93">#N/A</definedName>
    <definedName name="SHARED_FORMULA_94">#N/A</definedName>
    <definedName name="SHARED_FORMULA_95">#N/A</definedName>
    <definedName name="SHARED_FORMULA_96">#N/A</definedName>
    <definedName name="SHARED_FORMULA_97">#N/A</definedName>
    <definedName name="SHARED_FORMULA_98">#N/A</definedName>
    <definedName name="SHARED_FORMULA_99">#N/A</definedName>
    <definedName name="Sinnombre">#REF!</definedName>
    <definedName name="Subtotal">#REF!</definedName>
    <definedName name="UN">#REF!</definedName>
    <definedName name="unnamed">"$"</definedName>
    <definedName name="Vr._Unit.">#REF!</definedName>
    <definedName name="Vr__Unit_">#N/A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89" i="1" l="1"/>
  <c r="M88" i="1"/>
  <c r="M90" i="1" s="1"/>
  <c r="L84" i="1"/>
  <c r="J84" i="1"/>
  <c r="H84" i="1"/>
  <c r="F84" i="1"/>
  <c r="M84" i="1" s="1"/>
  <c r="E78" i="1"/>
  <c r="D78" i="1"/>
  <c r="F78" i="1" s="1"/>
  <c r="D77" i="1"/>
  <c r="F77" i="1" s="1"/>
  <c r="M77" i="1" s="1"/>
  <c r="D76" i="1"/>
  <c r="L76" i="1" s="1"/>
  <c r="M76" i="1" s="1"/>
  <c r="D75" i="1"/>
  <c r="L75" i="1" s="1"/>
  <c r="M75" i="1" s="1"/>
  <c r="J74" i="1"/>
  <c r="D74" i="1"/>
  <c r="L74" i="1" s="1"/>
  <c r="D73" i="1"/>
  <c r="L73" i="1" s="1"/>
  <c r="D72" i="1"/>
  <c r="L72" i="1" s="1"/>
  <c r="F71" i="1"/>
  <c r="D71" i="1"/>
  <c r="L71" i="1" s="1"/>
  <c r="E70" i="1"/>
  <c r="D70" i="1"/>
  <c r="L70" i="1" s="1"/>
  <c r="L69" i="1"/>
  <c r="K69" i="1"/>
  <c r="J69" i="1"/>
  <c r="G69" i="1"/>
  <c r="D69" i="1"/>
  <c r="H69" i="1" s="1"/>
  <c r="I68" i="1"/>
  <c r="D68" i="1"/>
  <c r="L68" i="1" s="1"/>
  <c r="I67" i="1"/>
  <c r="H67" i="1"/>
  <c r="D67" i="1"/>
  <c r="L67" i="1" s="1"/>
  <c r="I66" i="1"/>
  <c r="D66" i="1"/>
  <c r="L66" i="1" s="1"/>
  <c r="I65" i="1"/>
  <c r="D65" i="1"/>
  <c r="H65" i="1" s="1"/>
  <c r="L64" i="1"/>
  <c r="I64" i="1"/>
  <c r="D64" i="1"/>
  <c r="J64" i="1" s="1"/>
  <c r="I63" i="1"/>
  <c r="D63" i="1"/>
  <c r="H63" i="1" s="1"/>
  <c r="I62" i="1"/>
  <c r="H62" i="1"/>
  <c r="D62" i="1"/>
  <c r="F62" i="1" s="1"/>
  <c r="L59" i="1"/>
  <c r="K59" i="1"/>
  <c r="K78" i="1" s="1"/>
  <c r="L78" i="1" s="1"/>
  <c r="J59" i="1"/>
  <c r="I59" i="1"/>
  <c r="I78" i="1" s="1"/>
  <c r="J78" i="1" s="1"/>
  <c r="G59" i="1"/>
  <c r="H59" i="1" s="1"/>
  <c r="E59" i="1"/>
  <c r="D59" i="1"/>
  <c r="F59" i="1" s="1"/>
  <c r="E58" i="1"/>
  <c r="D58" i="1"/>
  <c r="L58" i="1" s="1"/>
  <c r="K57" i="1"/>
  <c r="I57" i="1"/>
  <c r="G57" i="1"/>
  <c r="F57" i="1"/>
  <c r="E57" i="1"/>
  <c r="D57" i="1"/>
  <c r="J57" i="1" s="1"/>
  <c r="I56" i="1"/>
  <c r="G56" i="1"/>
  <c r="E56" i="1"/>
  <c r="D56" i="1"/>
  <c r="F56" i="1" s="1"/>
  <c r="J53" i="1"/>
  <c r="L53" i="1" s="1"/>
  <c r="I53" i="1"/>
  <c r="D53" i="1"/>
  <c r="F53" i="1" s="1"/>
  <c r="I52" i="1"/>
  <c r="D52" i="1"/>
  <c r="F52" i="1" s="1"/>
  <c r="I49" i="1"/>
  <c r="G49" i="1"/>
  <c r="E49" i="1"/>
  <c r="D49" i="1"/>
  <c r="L49" i="1" s="1"/>
  <c r="L48" i="1"/>
  <c r="K48" i="1"/>
  <c r="J48" i="1"/>
  <c r="I48" i="1"/>
  <c r="G48" i="1"/>
  <c r="F48" i="1"/>
  <c r="M48" i="1" s="1"/>
  <c r="E48" i="1"/>
  <c r="D48" i="1"/>
  <c r="H48" i="1" s="1"/>
  <c r="K47" i="1"/>
  <c r="I47" i="1"/>
  <c r="I46" i="1" s="1"/>
  <c r="G47" i="1"/>
  <c r="G46" i="1" s="1"/>
  <c r="F47" i="1"/>
  <c r="E47" i="1"/>
  <c r="D47" i="1"/>
  <c r="L47" i="1" s="1"/>
  <c r="E46" i="1"/>
  <c r="D46" i="1"/>
  <c r="L46" i="1" s="1"/>
  <c r="D45" i="1"/>
  <c r="F45" i="1" s="1"/>
  <c r="D42" i="1"/>
  <c r="L42" i="1" s="1"/>
  <c r="K41" i="1"/>
  <c r="L41" i="1" s="1"/>
  <c r="H41" i="1"/>
  <c r="J41" i="1" s="1"/>
  <c r="D41" i="1"/>
  <c r="F41" i="1" s="1"/>
  <c r="K40" i="1"/>
  <c r="J40" i="1"/>
  <c r="H40" i="1"/>
  <c r="D40" i="1"/>
  <c r="L40" i="1" s="1"/>
  <c r="K39" i="1"/>
  <c r="D39" i="1"/>
  <c r="F39" i="1" s="1"/>
  <c r="K38" i="1"/>
  <c r="D38" i="1"/>
  <c r="L38" i="1" s="1"/>
  <c r="K37" i="1"/>
  <c r="D37" i="1"/>
  <c r="H37" i="1" s="1"/>
  <c r="J37" i="1" s="1"/>
  <c r="K36" i="1"/>
  <c r="L36" i="1" s="1"/>
  <c r="H36" i="1"/>
  <c r="J36" i="1" s="1"/>
  <c r="D36" i="1"/>
  <c r="F36" i="1" s="1"/>
  <c r="K35" i="1"/>
  <c r="D35" i="1"/>
  <c r="L35" i="1" s="1"/>
  <c r="K34" i="1"/>
  <c r="D34" i="1"/>
  <c r="F34" i="1" s="1"/>
  <c r="K33" i="1"/>
  <c r="D33" i="1"/>
  <c r="L33" i="1" s="1"/>
  <c r="K32" i="1"/>
  <c r="D32" i="1"/>
  <c r="F32" i="1" s="1"/>
  <c r="K31" i="1"/>
  <c r="D31" i="1"/>
  <c r="H31" i="1" s="1"/>
  <c r="K30" i="1"/>
  <c r="D30" i="1"/>
  <c r="L30" i="1" s="1"/>
  <c r="K29" i="1"/>
  <c r="D29" i="1"/>
  <c r="F29" i="1" s="1"/>
  <c r="E28" i="1"/>
  <c r="D28" i="1"/>
  <c r="L28" i="1" s="1"/>
  <c r="K27" i="1"/>
  <c r="H27" i="1"/>
  <c r="J27" i="1" s="1"/>
  <c r="E27" i="1"/>
  <c r="D27" i="1"/>
  <c r="F27" i="1" s="1"/>
  <c r="K26" i="1"/>
  <c r="D26" i="1"/>
  <c r="L26" i="1" s="1"/>
  <c r="K25" i="1"/>
  <c r="L25" i="1" s="1"/>
  <c r="H25" i="1"/>
  <c r="J25" i="1" s="1"/>
  <c r="D25" i="1"/>
  <c r="F25" i="1" s="1"/>
  <c r="K24" i="1"/>
  <c r="H24" i="1"/>
  <c r="J24" i="1" s="1"/>
  <c r="E24" i="1"/>
  <c r="D24" i="1"/>
  <c r="L24" i="1" s="1"/>
  <c r="K23" i="1"/>
  <c r="D23" i="1"/>
  <c r="F23" i="1" s="1"/>
  <c r="K22" i="1"/>
  <c r="D22" i="1"/>
  <c r="L22" i="1" s="1"/>
  <c r="K21" i="1"/>
  <c r="L21" i="1" s="1"/>
  <c r="J21" i="1"/>
  <c r="H21" i="1"/>
  <c r="F21" i="1"/>
  <c r="D21" i="1"/>
  <c r="K20" i="1"/>
  <c r="D20" i="1"/>
  <c r="H20" i="1" s="1"/>
  <c r="J20" i="1" s="1"/>
  <c r="K19" i="1"/>
  <c r="D19" i="1"/>
  <c r="L19" i="1" s="1"/>
  <c r="K18" i="1"/>
  <c r="D18" i="1"/>
  <c r="H18" i="1" s="1"/>
  <c r="L17" i="1"/>
  <c r="H17" i="1"/>
  <c r="E17" i="1"/>
  <c r="D17" i="1"/>
  <c r="F17" i="1" s="1"/>
  <c r="K16" i="1"/>
  <c r="D16" i="1"/>
  <c r="F16" i="1" s="1"/>
  <c r="K15" i="1"/>
  <c r="E15" i="1"/>
  <c r="D15" i="1"/>
  <c r="L15" i="1" s="1"/>
  <c r="K12" i="1"/>
  <c r="E12" i="1"/>
  <c r="D12" i="1"/>
  <c r="L12" i="1" s="1"/>
  <c r="K11" i="1"/>
  <c r="E11" i="1"/>
  <c r="D11" i="1"/>
  <c r="L11" i="1" s="1"/>
  <c r="K10" i="1"/>
  <c r="H10" i="1"/>
  <c r="J10" i="1" s="1"/>
  <c r="E10" i="1"/>
  <c r="D10" i="1"/>
  <c r="L10" i="1" s="1"/>
  <c r="F18" i="1" l="1"/>
  <c r="F38" i="1"/>
  <c r="H45" i="1"/>
  <c r="H70" i="1"/>
  <c r="H22" i="1"/>
  <c r="J22" i="1" s="1"/>
  <c r="H12" i="1"/>
  <c r="J12" i="1" s="1"/>
  <c r="L18" i="1"/>
  <c r="J45" i="1"/>
  <c r="M45" i="1" s="1"/>
  <c r="J70" i="1"/>
  <c r="J65" i="1"/>
  <c r="L31" i="1"/>
  <c r="L45" i="1"/>
  <c r="M67" i="1"/>
  <c r="F19" i="1"/>
  <c r="M19" i="1" s="1"/>
  <c r="H39" i="1"/>
  <c r="J39" i="1" s="1"/>
  <c r="F22" i="1"/>
  <c r="H19" i="1"/>
  <c r="J19" i="1" s="1"/>
  <c r="L27" i="1"/>
  <c r="M27" i="1" s="1"/>
  <c r="L39" i="1"/>
  <c r="H57" i="1"/>
  <c r="J62" i="1"/>
  <c r="J67" i="1"/>
  <c r="H71" i="1"/>
  <c r="F31" i="1"/>
  <c r="F15" i="1"/>
  <c r="H34" i="1"/>
  <c r="J34" i="1" s="1"/>
  <c r="H49" i="1"/>
  <c r="L62" i="1"/>
  <c r="L79" i="1" s="1"/>
  <c r="H15" i="1"/>
  <c r="J15" i="1" s="1"/>
  <c r="F72" i="1"/>
  <c r="M72" i="1" s="1"/>
  <c r="M29" i="1"/>
  <c r="L34" i="1"/>
  <c r="L57" i="1"/>
  <c r="M57" i="1" s="1"/>
  <c r="H72" i="1"/>
  <c r="L20" i="1"/>
  <c r="H29" i="1"/>
  <c r="J29" i="1" s="1"/>
  <c r="J72" i="1"/>
  <c r="L29" i="1"/>
  <c r="H64" i="1"/>
  <c r="F69" i="1"/>
  <c r="M17" i="1"/>
  <c r="M31" i="1"/>
  <c r="L50" i="1"/>
  <c r="M23" i="1"/>
  <c r="F54" i="1"/>
  <c r="H52" i="1"/>
  <c r="L13" i="1"/>
  <c r="J18" i="1"/>
  <c r="M18" i="1" s="1"/>
  <c r="H53" i="1"/>
  <c r="M53" i="1" s="1"/>
  <c r="M64" i="1"/>
  <c r="M69" i="1"/>
  <c r="M21" i="1"/>
  <c r="M36" i="1"/>
  <c r="M41" i="1"/>
  <c r="M59" i="1"/>
  <c r="M25" i="1"/>
  <c r="H16" i="1"/>
  <c r="J16" i="1" s="1"/>
  <c r="H23" i="1"/>
  <c r="J23" i="1" s="1"/>
  <c r="H32" i="1"/>
  <c r="J32" i="1" s="1"/>
  <c r="H47" i="1"/>
  <c r="F30" i="1"/>
  <c r="F37" i="1"/>
  <c r="J47" i="1"/>
  <c r="F49" i="1"/>
  <c r="J52" i="1"/>
  <c r="F63" i="1"/>
  <c r="L65" i="1"/>
  <c r="M65" i="1" s="1"/>
  <c r="F68" i="1"/>
  <c r="F70" i="1"/>
  <c r="M70" i="1" s="1"/>
  <c r="H30" i="1"/>
  <c r="J30" i="1" s="1"/>
  <c r="F35" i="1"/>
  <c r="F73" i="1"/>
  <c r="F11" i="1"/>
  <c r="F26" i="1"/>
  <c r="F28" i="1"/>
  <c r="H35" i="1"/>
  <c r="J35" i="1" s="1"/>
  <c r="H42" i="1"/>
  <c r="M42" i="1" s="1"/>
  <c r="F46" i="1"/>
  <c r="H56" i="1"/>
  <c r="J63" i="1"/>
  <c r="F66" i="1"/>
  <c r="J68" i="1"/>
  <c r="H73" i="1"/>
  <c r="H68" i="1"/>
  <c r="H26" i="1"/>
  <c r="J26" i="1" s="1"/>
  <c r="H28" i="1"/>
  <c r="J28" i="1" s="1"/>
  <c r="F33" i="1"/>
  <c r="M33" i="1" s="1"/>
  <c r="L37" i="1"/>
  <c r="J49" i="1"/>
  <c r="F58" i="1"/>
  <c r="L63" i="1"/>
  <c r="H66" i="1"/>
  <c r="J73" i="1"/>
  <c r="L32" i="1"/>
  <c r="H11" i="1"/>
  <c r="J11" i="1" s="1"/>
  <c r="J13" i="1" s="1"/>
  <c r="F24" i="1"/>
  <c r="M24" i="1" s="1"/>
  <c r="H33" i="1"/>
  <c r="J33" i="1" s="1"/>
  <c r="F40" i="1"/>
  <c r="M40" i="1" s="1"/>
  <c r="H46" i="1"/>
  <c r="H50" i="1" s="1"/>
  <c r="J56" i="1"/>
  <c r="H58" i="1"/>
  <c r="L56" i="1"/>
  <c r="L60" i="1" s="1"/>
  <c r="J58" i="1"/>
  <c r="J66" i="1"/>
  <c r="L23" i="1"/>
  <c r="J46" i="1"/>
  <c r="J50" i="1" s="1"/>
  <c r="F20" i="1"/>
  <c r="M20" i="1" s="1"/>
  <c r="H38" i="1"/>
  <c r="J71" i="1"/>
  <c r="M71" i="1" s="1"/>
  <c r="F74" i="1"/>
  <c r="F10" i="1"/>
  <c r="F12" i="1"/>
  <c r="M12" i="1" s="1"/>
  <c r="H74" i="1"/>
  <c r="G78" i="1"/>
  <c r="H78" i="1" s="1"/>
  <c r="M78" i="1" s="1"/>
  <c r="L16" i="1"/>
  <c r="M68" i="1" l="1"/>
  <c r="M62" i="1"/>
  <c r="M15" i="1"/>
  <c r="M39" i="1"/>
  <c r="M74" i="1"/>
  <c r="M46" i="1"/>
  <c r="M16" i="1"/>
  <c r="H60" i="1"/>
  <c r="M37" i="1"/>
  <c r="F79" i="1"/>
  <c r="M30" i="1"/>
  <c r="L43" i="1"/>
  <c r="H79" i="1"/>
  <c r="M28" i="1"/>
  <c r="M47" i="1"/>
  <c r="J60" i="1"/>
  <c r="M58" i="1"/>
  <c r="M26" i="1"/>
  <c r="M34" i="1"/>
  <c r="M22" i="1"/>
  <c r="H13" i="1"/>
  <c r="F50" i="1"/>
  <c r="M50" i="1" s="1"/>
  <c r="M11" i="1"/>
  <c r="H43" i="1"/>
  <c r="M73" i="1"/>
  <c r="M35" i="1"/>
  <c r="F43" i="1"/>
  <c r="H54" i="1"/>
  <c r="J38" i="1"/>
  <c r="M38" i="1" s="1"/>
  <c r="J79" i="1"/>
  <c r="M63" i="1"/>
  <c r="M79" i="1" s="1"/>
  <c r="F60" i="1"/>
  <c r="L52" i="1"/>
  <c r="J54" i="1"/>
  <c r="M56" i="1"/>
  <c r="M32" i="1"/>
  <c r="F13" i="1"/>
  <c r="M10" i="1"/>
  <c r="M66" i="1"/>
  <c r="M49" i="1"/>
  <c r="M60" i="1" l="1"/>
  <c r="H81" i="1"/>
  <c r="J43" i="1"/>
  <c r="J81" i="1" s="1"/>
  <c r="F81" i="1"/>
  <c r="M13" i="1"/>
  <c r="L54" i="1"/>
  <c r="M52" i="1"/>
  <c r="M43" i="1" l="1"/>
  <c r="J86" i="1"/>
  <c r="L81" i="1"/>
  <c r="M54" i="1"/>
  <c r="M81" i="1" s="1"/>
  <c r="F86" i="1"/>
  <c r="H86" i="1"/>
  <c r="M86" i="1" l="1"/>
  <c r="H82" i="1"/>
  <c r="F82" i="1"/>
  <c r="L82" i="1"/>
  <c r="L86" i="1"/>
  <c r="M93" i="1"/>
  <c r="J82" i="1"/>
  <c r="M94" i="1" l="1"/>
  <c r="M95" i="1" s="1"/>
</calcChain>
</file>

<file path=xl/sharedStrings.xml><?xml version="1.0" encoding="utf-8"?>
<sst xmlns="http://schemas.openxmlformats.org/spreadsheetml/2006/main" count="170" uniqueCount="105">
  <si>
    <t>PROYECTO</t>
  </si>
  <si>
    <t>“MANTENIMIENTO Y DOTACIÓN INSTITUCIÓN EDUCATIVA GABRIELA MISTRAL SEDES GABRIELA MISTRAL Y MANUELA BELTRÁN- CORREGIMIENTOS PUENTETIERRA Y EL DORADO JOSÉ MARÍA CÓRDOBA-VEREDA CORDOBITAS SANTO TOMÁS DE AQUINO-VEREDA MUÑECOS, MUNICIPIO YOTOCO, VALLE DEL CAUCA”.</t>
  </si>
  <si>
    <t xml:space="preserve">FECHA: </t>
  </si>
  <si>
    <t>ABRIL DE 2023</t>
  </si>
  <si>
    <t xml:space="preserve">ELABORACIÓN: </t>
  </si>
  <si>
    <t>TRESVP SAS NIT. 900,665,994-4</t>
  </si>
  <si>
    <t xml:space="preserve">DOCUMENTO: </t>
  </si>
  <si>
    <t>PRESUPUESTO PARA CUATRO SEDE EDUCATIVAS 2023</t>
  </si>
  <si>
    <t>INSTITUCIÓN EDUCATIVA GABRIELA MISTRAL</t>
  </si>
  <si>
    <t>JOSE MARIA CORDOBA</t>
  </si>
  <si>
    <t>SANTO TOMAS</t>
  </si>
  <si>
    <t>MANUELA BELTRAN</t>
  </si>
  <si>
    <t xml:space="preserve">GABRIELA MISTRAL </t>
  </si>
  <si>
    <t>TOTAL CUATRO SEDES</t>
  </si>
  <si>
    <t>ITEM</t>
  </si>
  <si>
    <t xml:space="preserve">DESCRIPCION </t>
  </si>
  <si>
    <t>UND</t>
  </si>
  <si>
    <t xml:space="preserve">VR UNIT. DIRECTO </t>
  </si>
  <si>
    <t>CANT</t>
  </si>
  <si>
    <t>VR TOTAL</t>
  </si>
  <si>
    <t>OBRAS PRELIMINARES</t>
  </si>
  <si>
    <t xml:space="preserve">Localizacion y replanteo </t>
  </si>
  <si>
    <t xml:space="preserve">M2 </t>
  </si>
  <si>
    <t>Descapote de capa vegetal H= 0,20 m incluye cargue y retiro de sobrantes</t>
  </si>
  <si>
    <t xml:space="preserve">Cerramiento provisional en lona verde h=2,10 m </t>
  </si>
  <si>
    <t>ML</t>
  </si>
  <si>
    <t>SUBTOTAL</t>
  </si>
  <si>
    <t>BATERIAS SANITARIAS</t>
  </si>
  <si>
    <t>Demolición de muros existentes incluye retiro</t>
  </si>
  <si>
    <t>Demilición de pisos existentes incluye retiro</t>
  </si>
  <si>
    <t>Demolición de enchapes existentes incluye retiro</t>
  </si>
  <si>
    <t>Desmonte y retiro de cubierta existente incluye retiro</t>
  </si>
  <si>
    <t>Desmonte de aparatos sanitarios existentes incluye retiro</t>
  </si>
  <si>
    <t>Desmonte de carpinteria metálica existente incluye retiro</t>
  </si>
  <si>
    <t>Mamposteria en bloque e=12  cm</t>
  </si>
  <si>
    <t>Dintel en concreto 0,2 X 0,4</t>
  </si>
  <si>
    <t>Mesones en concreto para lavamanos. Incluye refuerzo (ml)</t>
  </si>
  <si>
    <t>Enchape muros para baños blanco 0,30x0,30 m incluye win</t>
  </si>
  <si>
    <t xml:space="preserve">Resane de pisos en mortero existente. </t>
  </si>
  <si>
    <t>Afinado pisos en mortero 1:3 e= 4 cm</t>
  </si>
  <si>
    <t>Suminsitro e instalacion de piso en ceramica blanca formato 0,3x0,3 m.</t>
  </si>
  <si>
    <t xml:space="preserve">Andenes en concreto 1,2 ML - incluye acero </t>
  </si>
  <si>
    <t>Suministro de lavamanos de sobreponer color blanco ancho 57 cms.</t>
  </si>
  <si>
    <t>Suministro de sanitario de tanque color blanco</t>
  </si>
  <si>
    <t>Suministro de sanitario de tanque color blanco-  Baños Movilidad reducida. Incluye Barra</t>
  </si>
  <si>
    <t>Suministro e instalación de orinal mediano de colgar línea institucional color blanco con válvula de metálica cromada, incluye instalación, acoples y accesorios de conexión.</t>
  </si>
  <si>
    <t xml:space="preserve">Suministro e instalación de grifería para lavamanos </t>
  </si>
  <si>
    <t>Lavamanos de colgar- Baños movilidad reducida</t>
  </si>
  <si>
    <t>Llave terminal tipo jardín pesada.</t>
  </si>
  <si>
    <t>Suministro e instalación de dispensador de papel higiénico en acero inoxidable anti vandálico rollo de 200m a 400m, para instalar sobre pared.</t>
  </si>
  <si>
    <t>Suministro e instalación de dispensador de jabón líquido de jabón líquido empotrado a pared, anti vandálico, cuerpo en acero inoxidable, válvula anticorrosiva, para instalar sobre pared, válvula dosificadora anticorrosiva, capacidad de 1 litro de jabón.</t>
  </si>
  <si>
    <t>Suministro e instalación de dispensador de toallas en acero inoxidable.</t>
  </si>
  <si>
    <t>Suministro e instalación de espejo en cristal 4mm biselado y flotado 0.025m sobre tubular de aluminio. 1,40 X 0,6 M</t>
  </si>
  <si>
    <t>Suministro e instalación de puerta metálica entamborada de 0,7*2,00 m</t>
  </si>
  <si>
    <t>Suministro e instalación de puerta metálica entamborada de 1,00*2,00 m- BAÑOS MOVILIDAD REDUCIDA</t>
  </si>
  <si>
    <t xml:space="preserve">Instalaciones hidrosanitarias </t>
  </si>
  <si>
    <t>PINTURA DE MUROS</t>
  </si>
  <si>
    <t xml:space="preserve">Desmonte de elementos adosados a los muros: tableros, carteles, canaletas, equipos multimedia, etc. </t>
  </si>
  <si>
    <t>GL</t>
  </si>
  <si>
    <t>Remoción de pintura en mal estado y resane de muros, inlcuye tratamiento de fisuras y de humedades.</t>
  </si>
  <si>
    <t>Estuco y pintura de fachada en estuco plástico, con pintura Koraza color definido en planos</t>
  </si>
  <si>
    <t>Estuco y pintura de aulas  en estuco plástico, con pintura Koraza color definido en planos</t>
  </si>
  <si>
    <t>Estuco y pintura de fachada en estuco plástico, con pintura Koraza colordefinido en planos</t>
  </si>
  <si>
    <t>CARPINTERIA METÁLICA</t>
  </si>
  <si>
    <t xml:space="preserve">Mantenimiento de ventanas en celosia, modulos en vidrio rectangular con marco metálico de 0,5 *0.25. Incluye desmonte y reposición de perfiles sueltos y en mal estado. </t>
  </si>
  <si>
    <t xml:space="preserve">Limpieza y pintura con base en anticorrosivo y pintura en aceite para ventanas en reja existentes. </t>
  </si>
  <si>
    <t xml:space="preserve">CUBIERTA </t>
  </si>
  <si>
    <t xml:space="preserve">Desmonte de cubiertas existentes </t>
  </si>
  <si>
    <t>M2</t>
  </si>
  <si>
    <t xml:space="preserve">Suministro e instalación de tejas en fibrocemento ondulada No.3 -4 de Eternit, según especificaciones- Incluye instalación, y sello de juntas. </t>
  </si>
  <si>
    <t xml:space="preserve">Estructura metálica Cubierta </t>
  </si>
  <si>
    <t xml:space="preserve">Limpieza de elementos metálicos de estructura, incluye pintura anticorrosiva de cerchas y correas. </t>
  </si>
  <si>
    <t>OBRAS EXTERIORES</t>
  </si>
  <si>
    <t>Retiro de cerramiento existente en alambre de puas y postes de madera.</t>
  </si>
  <si>
    <t xml:space="preserve">Excavación de terreno para viga de cimentación de 0.4*0.35 m- incluye acarreo de material sobrante. </t>
  </si>
  <si>
    <t xml:space="preserve">Fundicion de viga de cimentación de 0.4*0.35 en concreto de 21 mpa, para confinamiento de poste metálico - incluye acero de refuerzo. </t>
  </si>
  <si>
    <t xml:space="preserve">Fundicion de viga de sobrecimiento de 0.14*0.20 en concreto de 21 mpa- incluye acero de refuerzo. </t>
  </si>
  <si>
    <t xml:space="preserve">Relleno de conformación viga de cimentación con material del sitio. </t>
  </si>
  <si>
    <t xml:space="preserve">ML </t>
  </si>
  <si>
    <t xml:space="preserve">Fundición de alfajia pisamalla, en concreto de 21 mpa. </t>
  </si>
  <si>
    <t>Construcción de cerramiento en malla eslabonada. Acabado a la vista. Incluye postes en tubería galvanizada de 2" cada 2 mts aproximadamente o menos en los puntos donde se requiera (longitud tubo 3,10 m repartidos así: 30 cm gallinazo, 2,20 m para malla, 60 cm para empotrar); malla eslabonada calibre 10 ojo 5"x5", varilla lisa de 3/8" entrelazada a la malla y soldada a ésta y a los tubos, al igual que la malla también se debe soldar a los tubos, pieamigos cada 2 módulos, tapón metálico para tubo, concertina en alambre de púa cal 16 encima del gallinazo, incluye también acarreo interno y transporte de materiales. La excavación, la fundación y el refuerzo se pagarán en los ítems respectivos. También incluye ángulo para amarre de malla eslabonada por los desniveles del terreno.</t>
  </si>
  <si>
    <t>Fundición de andenes en concreto de 1.80 de ancho e=15 cm. En concreto de 21 Mpa, incluye relleno compactado de soporte en rocamuerta de 1,90 m de ancho e=0.2 cm. Incluye Acero.</t>
  </si>
  <si>
    <t>Cunetas perimetral para aguas lluvias- en concreto de 21 Mpa  de 0,2*0,1 a 0,3. Incluye rejilla en concreto premoldeada. Incluye acero</t>
  </si>
  <si>
    <t xml:space="preserve">Escalera sobre terreno, en concreto de 21 Mpa, 1.20 de ancho, con huellas de 1,00 m y contrahuella 0,175 m. Incluye acero de refuerzo. Acabado rugoso.  </t>
  </si>
  <si>
    <t xml:space="preserve">Mantenimiento Pozo séptico- Limpieza con vactor. </t>
  </si>
  <si>
    <t>Suministro e instalación de tanque plástico capacidad 2000 L.</t>
  </si>
  <si>
    <t>Estructura soporte tanques</t>
  </si>
  <si>
    <t>Baños Móviles</t>
  </si>
  <si>
    <t>MES</t>
  </si>
  <si>
    <t>Instalaciones electricas</t>
  </si>
  <si>
    <t xml:space="preserve">Baranda en tubular de lámina redondo 1 1/2 " pintura anticorrosiva. Acabado en esmalte. Poste vertical a 1.5 m de distancia. Tres franjas horizontales a 0.3, 0.5 y 0.9 m. </t>
  </si>
  <si>
    <t>Aseo General</t>
  </si>
  <si>
    <t xml:space="preserve">TOTAL COSTO DIRECTO </t>
  </si>
  <si>
    <t xml:space="preserve">DOTACION </t>
  </si>
  <si>
    <t>SUBTOTAL ESCUELAS</t>
  </si>
  <si>
    <t>GERENCIA</t>
  </si>
  <si>
    <t>INTERVENTORÍA</t>
  </si>
  <si>
    <t>SUBTOTAL GERENCIA E INTERVENTORIA</t>
  </si>
  <si>
    <t>FIDUCIA RECURSOS</t>
  </si>
  <si>
    <t>CONTINGENTE COSTOS DIRECTOS 10%</t>
  </si>
  <si>
    <t>GRAVAMEN A LOS MOVIMIENTOS FINANCIEROS</t>
  </si>
  <si>
    <t>TOTAL</t>
  </si>
  <si>
    <t>DIEGO VELASCO SIERRA</t>
  </si>
  <si>
    <t>INGENIERO CIVIL</t>
  </si>
  <si>
    <t>MAT. PROFESIONAL: 3121 ANT.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</si>
</sst>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$&quot;\ #,##0;[Red]\-&quot;$&quot;\ #,##0"/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_-&quot;$&quot;\ * #,##0_-;\-&quot;$&quot;\ * #,##0_-;_-&quot;$&quot;\ * &quot;-&quot;??_-;_-@_-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7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7" fontId="4" fillId="0" borderId="0" xfId="0" applyNumberFormat="1" applyFont="1" applyAlignment="1">
      <alignment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4" fillId="0" borderId="0" xfId="0" applyFont="1" applyAlignment="1">
      <alignment vertical="center"/>
    </xf>
    <xf numFmtId="0" fontId="6" fillId="0" borderId="0" xfId="0" applyFont="1"/>
    <xf numFmtId="0" fontId="7" fillId="2" borderId="1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164" fontId="8" fillId="3" borderId="6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left" vertical="center"/>
    </xf>
    <xf numFmtId="0" fontId="8" fillId="4" borderId="7" xfId="0" applyFont="1" applyFill="1" applyBorder="1" applyAlignment="1">
      <alignment horizontal="center" vertical="center"/>
    </xf>
    <xf numFmtId="164" fontId="8" fillId="4" borderId="6" xfId="1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42" fontId="8" fillId="0" borderId="8" xfId="3" applyFont="1" applyFill="1" applyBorder="1" applyAlignment="1">
      <alignment vertical="center" wrapText="1"/>
    </xf>
    <xf numFmtId="2" fontId="8" fillId="0" borderId="7" xfId="0" applyNumberFormat="1" applyFont="1" applyBorder="1" applyAlignment="1">
      <alignment vertical="center" wrapText="1"/>
    </xf>
    <xf numFmtId="164" fontId="8" fillId="0" borderId="6" xfId="1" applyNumberFormat="1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vertical="center" wrapText="1"/>
    </xf>
    <xf numFmtId="0" fontId="7" fillId="0" borderId="10" xfId="0" applyFont="1" applyBorder="1" applyAlignment="1">
      <alignment horizontal="center" vertical="center" wrapText="1"/>
    </xf>
    <xf numFmtId="42" fontId="7" fillId="0" borderId="11" xfId="3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42" fontId="7" fillId="0" borderId="12" xfId="3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165" fontId="3" fillId="0" borderId="0" xfId="2" applyNumberFormat="1" applyFont="1" applyAlignment="1">
      <alignment vertical="center" wrapText="1"/>
    </xf>
    <xf numFmtId="44" fontId="3" fillId="0" borderId="0" xfId="2" applyFont="1" applyAlignment="1">
      <alignment vertical="center" wrapText="1"/>
    </xf>
    <xf numFmtId="165" fontId="3" fillId="0" borderId="6" xfId="2" applyNumberFormat="1" applyFont="1" applyBorder="1" applyAlignment="1">
      <alignment vertical="center" wrapText="1"/>
    </xf>
    <xf numFmtId="0" fontId="7" fillId="4" borderId="8" xfId="0" applyFont="1" applyFill="1" applyBorder="1" applyAlignment="1">
      <alignment horizontal="center" vertical="center"/>
    </xf>
    <xf numFmtId="0" fontId="8" fillId="0" borderId="13" xfId="0" applyFont="1" applyBorder="1" applyAlignment="1">
      <alignment vertical="center" wrapText="1"/>
    </xf>
    <xf numFmtId="0" fontId="8" fillId="0" borderId="13" xfId="0" applyFont="1" applyBorder="1" applyAlignment="1">
      <alignment horizontal="center" vertical="center" wrapText="1"/>
    </xf>
    <xf numFmtId="2" fontId="8" fillId="0" borderId="14" xfId="0" applyNumberFormat="1" applyFont="1" applyBorder="1" applyAlignment="1">
      <alignment vertical="center" wrapText="1"/>
    </xf>
    <xf numFmtId="44" fontId="3" fillId="0" borderId="6" xfId="2" applyFont="1" applyBorder="1" applyAlignment="1">
      <alignment vertical="center" wrapText="1"/>
    </xf>
    <xf numFmtId="164" fontId="8" fillId="0" borderId="6" xfId="1" applyNumberFormat="1" applyFont="1" applyFill="1" applyBorder="1" applyAlignment="1">
      <alignment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right" vertical="center" wrapText="1"/>
    </xf>
    <xf numFmtId="0" fontId="7" fillId="4" borderId="10" xfId="0" applyFont="1" applyFill="1" applyBorder="1" applyAlignment="1">
      <alignment horizontal="center" vertical="center" wrapText="1"/>
    </xf>
    <xf numFmtId="42" fontId="7" fillId="4" borderId="11" xfId="3" applyFont="1" applyFill="1" applyBorder="1" applyAlignment="1">
      <alignment vertical="center" wrapText="1"/>
    </xf>
    <xf numFmtId="0" fontId="8" fillId="4" borderId="2" xfId="0" applyFont="1" applyFill="1" applyBorder="1" applyAlignment="1">
      <alignment vertical="center" wrapText="1"/>
    </xf>
    <xf numFmtId="42" fontId="7" fillId="4" borderId="12" xfId="3" applyFont="1" applyFill="1" applyBorder="1" applyAlignment="1">
      <alignment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right" vertical="center" wrapText="1"/>
    </xf>
    <xf numFmtId="0" fontId="7" fillId="0" borderId="13" xfId="0" applyFont="1" applyBorder="1" applyAlignment="1">
      <alignment horizontal="center" vertical="center" wrapText="1"/>
    </xf>
    <xf numFmtId="42" fontId="7" fillId="0" borderId="16" xfId="3" applyFont="1" applyFill="1" applyBorder="1" applyAlignment="1">
      <alignment vertical="center" wrapText="1"/>
    </xf>
    <xf numFmtId="0" fontId="8" fillId="0" borderId="14" xfId="0" applyFont="1" applyBorder="1" applyAlignment="1">
      <alignment vertical="center" wrapText="1"/>
    </xf>
    <xf numFmtId="42" fontId="7" fillId="0" borderId="17" xfId="3" applyFont="1" applyFill="1" applyBorder="1" applyAlignment="1">
      <alignment vertical="center" wrapText="1"/>
    </xf>
    <xf numFmtId="0" fontId="7" fillId="4" borderId="15" xfId="0" applyFont="1" applyFill="1" applyBorder="1" applyAlignment="1">
      <alignment horizontal="center" vertical="center" wrapText="1"/>
    </xf>
    <xf numFmtId="0" fontId="7" fillId="4" borderId="13" xfId="0" applyFont="1" applyFill="1" applyBorder="1" applyAlignment="1">
      <alignment horizontal="right" vertical="center" wrapText="1"/>
    </xf>
    <xf numFmtId="0" fontId="7" fillId="4" borderId="13" xfId="0" applyFont="1" applyFill="1" applyBorder="1" applyAlignment="1">
      <alignment horizontal="center" vertical="center" wrapText="1"/>
    </xf>
    <xf numFmtId="42" fontId="7" fillId="4" borderId="16" xfId="3" applyFont="1" applyFill="1" applyBorder="1" applyAlignment="1">
      <alignment vertical="center" wrapText="1"/>
    </xf>
    <xf numFmtId="0" fontId="8" fillId="4" borderId="14" xfId="0" applyFont="1" applyFill="1" applyBorder="1" applyAlignment="1">
      <alignment vertical="center" wrapText="1"/>
    </xf>
    <xf numFmtId="9" fontId="7" fillId="4" borderId="17" xfId="4" applyFont="1" applyFill="1" applyBorder="1" applyAlignment="1">
      <alignment vertical="center" wrapText="1"/>
    </xf>
    <xf numFmtId="42" fontId="7" fillId="4" borderId="17" xfId="3" applyFont="1" applyFill="1" applyBorder="1" applyAlignment="1">
      <alignment vertical="center" wrapText="1"/>
    </xf>
    <xf numFmtId="0" fontId="7" fillId="5" borderId="9" xfId="0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left" vertical="center"/>
    </xf>
    <xf numFmtId="0" fontId="7" fillId="5" borderId="10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/>
    </xf>
    <xf numFmtId="42" fontId="7" fillId="5" borderId="12" xfId="3" applyFont="1" applyFill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8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164" fontId="8" fillId="0" borderId="6" xfId="1" applyNumberFormat="1" applyFont="1" applyFill="1" applyBorder="1" applyAlignment="1">
      <alignment horizontal="center" vertical="center"/>
    </xf>
    <xf numFmtId="164" fontId="8" fillId="0" borderId="18" xfId="1" applyNumberFormat="1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164" fontId="7" fillId="4" borderId="6" xfId="1" applyNumberFormat="1" applyFont="1" applyFill="1" applyBorder="1" applyAlignment="1">
      <alignment horizontal="center" vertical="center"/>
    </xf>
    <xf numFmtId="164" fontId="7" fillId="4" borderId="19" xfId="1" applyNumberFormat="1" applyFont="1" applyFill="1" applyBorder="1" applyAlignment="1">
      <alignment horizontal="center" vertical="center"/>
    </xf>
    <xf numFmtId="164" fontId="8" fillId="0" borderId="19" xfId="1" applyNumberFormat="1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left" vertical="center"/>
    </xf>
    <xf numFmtId="0" fontId="7" fillId="6" borderId="8" xfId="0" applyFont="1" applyFill="1" applyBorder="1" applyAlignment="1">
      <alignment horizontal="center" vertical="center"/>
    </xf>
    <xf numFmtId="0" fontId="8" fillId="6" borderId="7" xfId="0" applyFont="1" applyFill="1" applyBorder="1" applyAlignment="1">
      <alignment horizontal="center" vertical="center"/>
    </xf>
    <xf numFmtId="164" fontId="8" fillId="6" borderId="6" xfId="1" applyNumberFormat="1" applyFont="1" applyFill="1" applyBorder="1" applyAlignment="1">
      <alignment horizontal="center" vertical="center"/>
    </xf>
    <xf numFmtId="42" fontId="7" fillId="6" borderId="19" xfId="3" applyFont="1" applyFill="1" applyBorder="1" applyAlignment="1">
      <alignment horizontal="center" vertical="center"/>
    </xf>
    <xf numFmtId="6" fontId="7" fillId="6" borderId="19" xfId="3" applyNumberFormat="1" applyFont="1" applyFill="1" applyBorder="1" applyAlignment="1">
      <alignment horizontal="right" vertical="center"/>
    </xf>
    <xf numFmtId="0" fontId="7" fillId="4" borderId="10" xfId="0" applyFont="1" applyFill="1" applyBorder="1" applyAlignment="1">
      <alignment vertical="center" wrapText="1"/>
    </xf>
    <xf numFmtId="42" fontId="7" fillId="4" borderId="4" xfId="3" applyFont="1" applyFill="1" applyBorder="1" applyAlignment="1">
      <alignment vertical="center" wrapText="1"/>
    </xf>
    <xf numFmtId="0" fontId="7" fillId="6" borderId="20" xfId="0" applyFont="1" applyFill="1" applyBorder="1" applyAlignment="1">
      <alignment horizontal="center" vertical="center" wrapText="1"/>
    </xf>
    <xf numFmtId="0" fontId="7" fillId="6" borderId="21" xfId="0" applyFont="1" applyFill="1" applyBorder="1" applyAlignment="1">
      <alignment vertical="center" wrapText="1"/>
    </xf>
    <xf numFmtId="0" fontId="7" fillId="6" borderId="21" xfId="0" applyFont="1" applyFill="1" applyBorder="1" applyAlignment="1">
      <alignment horizontal="center" vertical="center" wrapText="1"/>
    </xf>
    <xf numFmtId="42" fontId="7" fillId="6" borderId="22" xfId="3" applyFont="1" applyFill="1" applyBorder="1" applyAlignment="1">
      <alignment vertical="center" wrapText="1"/>
    </xf>
    <xf numFmtId="0" fontId="8" fillId="6" borderId="23" xfId="0" applyFont="1" applyFill="1" applyBorder="1" applyAlignment="1">
      <alignment vertical="center" wrapText="1"/>
    </xf>
    <xf numFmtId="42" fontId="7" fillId="6" borderId="24" xfId="3" applyFont="1" applyFill="1" applyBorder="1" applyAlignment="1">
      <alignment vertical="center" wrapText="1"/>
    </xf>
    <xf numFmtId="42" fontId="7" fillId="6" borderId="18" xfId="3" applyFont="1" applyFill="1" applyBorder="1" applyAlignment="1">
      <alignment vertical="center" wrapText="1"/>
    </xf>
    <xf numFmtId="0" fontId="7" fillId="6" borderId="25" xfId="0" applyFont="1" applyFill="1" applyBorder="1" applyAlignment="1">
      <alignment horizontal="center" vertical="center"/>
    </xf>
    <xf numFmtId="0" fontId="7" fillId="6" borderId="25" xfId="0" applyFont="1" applyFill="1" applyBorder="1" applyAlignment="1">
      <alignment horizontal="left" vertical="center" wrapText="1"/>
    </xf>
    <xf numFmtId="0" fontId="7" fillId="6" borderId="25" xfId="0" applyFont="1" applyFill="1" applyBorder="1" applyAlignment="1">
      <alignment horizontal="center" vertical="center" wrapText="1"/>
    </xf>
    <xf numFmtId="42" fontId="7" fillId="6" borderId="26" xfId="3" applyFont="1" applyFill="1" applyBorder="1" applyAlignment="1">
      <alignment vertical="center" wrapText="1"/>
    </xf>
    <xf numFmtId="0" fontId="8" fillId="6" borderId="27" xfId="0" applyFont="1" applyFill="1" applyBorder="1" applyAlignment="1">
      <alignment vertical="center" wrapText="1"/>
    </xf>
    <xf numFmtId="42" fontId="7" fillId="6" borderId="28" xfId="3" applyFont="1" applyFill="1" applyBorder="1" applyAlignment="1">
      <alignment vertical="center" wrapText="1"/>
    </xf>
    <xf numFmtId="42" fontId="7" fillId="6" borderId="29" xfId="3" applyFont="1" applyFill="1" applyBorder="1" applyAlignment="1">
      <alignment vertical="center" wrapText="1"/>
    </xf>
    <xf numFmtId="0" fontId="7" fillId="6" borderId="15" xfId="0" applyFont="1" applyFill="1" applyBorder="1" applyAlignment="1">
      <alignment horizontal="center" vertical="center"/>
    </xf>
    <xf numFmtId="0" fontId="7" fillId="6" borderId="30" xfId="0" applyFont="1" applyFill="1" applyBorder="1" applyAlignment="1">
      <alignment horizontal="left" vertical="center" wrapText="1"/>
    </xf>
    <xf numFmtId="0" fontId="7" fillId="6" borderId="30" xfId="0" applyFont="1" applyFill="1" applyBorder="1" applyAlignment="1">
      <alignment horizontal="center" vertical="center" wrapText="1"/>
    </xf>
    <xf numFmtId="42" fontId="7" fillId="6" borderId="31" xfId="3" applyFont="1" applyFill="1" applyBorder="1" applyAlignment="1">
      <alignment vertical="center" wrapText="1"/>
    </xf>
    <xf numFmtId="0" fontId="8" fillId="6" borderId="32" xfId="0" applyFont="1" applyFill="1" applyBorder="1" applyAlignment="1">
      <alignment vertical="center" wrapText="1"/>
    </xf>
    <xf numFmtId="42" fontId="7" fillId="6" borderId="33" xfId="3" applyFont="1" applyFill="1" applyBorder="1" applyAlignment="1">
      <alignment vertical="center" wrapText="1"/>
    </xf>
    <xf numFmtId="42" fontId="7" fillId="6" borderId="34" xfId="3" applyFont="1" applyFill="1" applyBorder="1" applyAlignment="1">
      <alignment vertical="center" wrapText="1"/>
    </xf>
    <xf numFmtId="0" fontId="9" fillId="7" borderId="9" xfId="0" applyFont="1" applyFill="1" applyBorder="1" applyAlignment="1">
      <alignment horizontal="center" vertical="center" wrapText="1"/>
    </xf>
    <xf numFmtId="0" fontId="9" fillId="7" borderId="10" xfId="0" applyFont="1" applyFill="1" applyBorder="1" applyAlignment="1">
      <alignment horizontal="right" vertical="center" wrapText="1"/>
    </xf>
    <xf numFmtId="0" fontId="9" fillId="7" borderId="10" xfId="0" applyFont="1" applyFill="1" applyBorder="1" applyAlignment="1">
      <alignment horizontal="center" vertical="center" wrapText="1"/>
    </xf>
    <xf numFmtId="42" fontId="9" fillId="7" borderId="11" xfId="3" applyFont="1" applyFill="1" applyBorder="1" applyAlignment="1">
      <alignment vertical="center" wrapText="1"/>
    </xf>
    <xf numFmtId="0" fontId="10" fillId="7" borderId="2" xfId="0" applyFont="1" applyFill="1" applyBorder="1" applyAlignment="1">
      <alignment vertical="center" wrapText="1"/>
    </xf>
    <xf numFmtId="42" fontId="9" fillId="7" borderId="12" xfId="3" applyFont="1" applyFill="1" applyBorder="1" applyAlignment="1">
      <alignment vertical="center" wrapText="1"/>
    </xf>
    <xf numFmtId="42" fontId="9" fillId="7" borderId="4" xfId="3" applyFont="1" applyFill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vertical="center" wrapText="1"/>
    </xf>
    <xf numFmtId="44" fontId="3" fillId="0" borderId="0" xfId="2" applyFont="1"/>
    <xf numFmtId="44" fontId="3" fillId="0" borderId="0" xfId="0" applyNumberFormat="1" applyFont="1"/>
    <xf numFmtId="9" fontId="3" fillId="0" borderId="0" xfId="4" applyFont="1"/>
    <xf numFmtId="0" fontId="11" fillId="0" borderId="0" xfId="0" applyFont="1" applyAlignment="1">
      <alignment horizontal="center" vertical="center"/>
    </xf>
    <xf numFmtId="43" fontId="3" fillId="0" borderId="0" xfId="1" applyFont="1"/>
    <xf numFmtId="0" fontId="0" fillId="0" borderId="0" xfId="0" applyAlignment="1">
      <alignment horizontal="center"/>
    </xf>
    <xf numFmtId="0" fontId="4" fillId="0" borderId="0" xfId="0" applyFont="1" applyAlignment="1">
      <alignment horizontal="left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</cellXfs>
  <cellStyles count="5">
    <cellStyle name="Millares" xfId="1" builtinId="3"/>
    <cellStyle name="Moneda" xfId="2" builtinId="4"/>
    <cellStyle name="Moneda [0]" xfId="3" builtinId="7"/>
    <cellStyle name="Normal" xfId="0" builtinId="0"/>
    <cellStyle name="Porcentaj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707571</xdr:colOff>
      <xdr:row>97</xdr:row>
      <xdr:rowOff>97971</xdr:rowOff>
    </xdr:from>
    <xdr:to>
      <xdr:col>1</xdr:col>
      <xdr:colOff>4506240</xdr:colOff>
      <xdr:row>108</xdr:row>
      <xdr:rowOff>152401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9F561D3-DDA5-4839-8E94-1CAFB46433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7571" y="33435471"/>
          <a:ext cx="5033109" cy="20965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707573</xdr:colOff>
      <xdr:row>110</xdr:row>
      <xdr:rowOff>152400</xdr:rowOff>
    </xdr:from>
    <xdr:to>
      <xdr:col>1</xdr:col>
      <xdr:colOff>1915887</xdr:colOff>
      <xdr:row>118</xdr:row>
      <xdr:rowOff>28303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6EF2A95-EDFB-4492-A3E9-D1BF3D10D8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7573" y="35897820"/>
          <a:ext cx="2442754" cy="13389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VILLA%20TAKOA\Presupuesto\APUS%20VILLA%20TAKOA.xls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3a96804599720d23/Documents/2.TRESVP/2.OBRAS%20POR%20IMPUESTOS/ESCUELAS%20YOTOCO/2023/PRESUPUESTO%20AJUSTE%20IPC.xlsx" TargetMode="External"/><Relationship Id="rId1" Type="http://schemas.openxmlformats.org/officeDocument/2006/relationships/externalLinkPath" Target="https://d.docs.live.net/3a96804599720d23/Documents/2.TRESVP/2.OBRAS%20POR%20IMPUESTOS/ESCUELAS%20YOTOCO/2023/PRESUPUESTO%20AJUSTE%20IPC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3a96804599720d23/Escritorio/PRESUPUESTO-CRONOGRAMA-APUS%202023-TRABAJO.xlsx" TargetMode="External"/><Relationship Id="rId1" Type="http://schemas.openxmlformats.org/officeDocument/2006/relationships/externalLinkPath" Target="https://d.docs.live.net/3a96804599720d23/Escritorio/PRESUPUESTO-CRONOGRAMA-APUS%202023-TRABAJ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UPUESTO"/>
      <sheetName val="UNITARIOS"/>
      <sheetName val="MATERIAL"/>
      <sheetName val="EQUIPO"/>
      <sheetName val="TRANSPORTE"/>
      <sheetName val="MANO OBRA"/>
      <sheetName val="MEMORIAS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SUMEN PPTO"/>
      <sheetName val="PRESUPUESTO 2023 "/>
      <sheetName val="APUS 2023 "/>
      <sheetName val="AIU 2023 "/>
      <sheetName val="PRESUP. GERENCIA 2023"/>
      <sheetName val="INTERVENTORIA 2023 (2)"/>
      <sheetName val="INTERVENTORIA 2023"/>
      <sheetName val="CRONOGRAMA "/>
      <sheetName val="PRESUPUESTO 2023"/>
      <sheetName val="APUS 2021"/>
    </sheetNames>
    <sheetDataSet>
      <sheetData sheetId="0"/>
      <sheetData sheetId="1"/>
      <sheetData sheetId="2">
        <row r="44">
          <cell r="F44">
            <v>5531.7812362646664</v>
          </cell>
        </row>
        <row r="80">
          <cell r="F80">
            <v>33497.127183985926</v>
          </cell>
        </row>
        <row r="117">
          <cell r="F117">
            <v>29772.262935105602</v>
          </cell>
        </row>
        <row r="155">
          <cell r="F155">
            <v>69335.913813129591</v>
          </cell>
        </row>
        <row r="193">
          <cell r="F193">
            <v>55002.012558729599</v>
          </cell>
        </row>
        <row r="228">
          <cell r="F228">
            <v>52668.586773129602</v>
          </cell>
        </row>
        <row r="266">
          <cell r="F266">
            <v>52668.586773129602</v>
          </cell>
        </row>
        <row r="303">
          <cell r="F303">
            <v>46668.349038729604</v>
          </cell>
        </row>
        <row r="341">
          <cell r="F341">
            <v>48501.755013129601</v>
          </cell>
        </row>
        <row r="382">
          <cell r="F382">
            <v>223539.20947571221</v>
          </cell>
        </row>
        <row r="421">
          <cell r="F421">
            <v>274901.71200069966</v>
          </cell>
        </row>
        <row r="461">
          <cell r="F461">
            <v>448207.40368273668</v>
          </cell>
        </row>
        <row r="498">
          <cell r="F498">
            <v>167123.31323107056</v>
          </cell>
        </row>
        <row r="534">
          <cell r="F534">
            <v>99407.535275735223</v>
          </cell>
        </row>
        <row r="570">
          <cell r="F570">
            <v>99407.535275735223</v>
          </cell>
        </row>
        <row r="606">
          <cell r="F606">
            <v>124718.85813135841</v>
          </cell>
        </row>
        <row r="644">
          <cell r="F644">
            <v>226933.89480929647</v>
          </cell>
        </row>
        <row r="680">
          <cell r="F680">
            <v>506085.54736283544</v>
          </cell>
        </row>
        <row r="716">
          <cell r="F716">
            <v>992966.00463739212</v>
          </cell>
        </row>
        <row r="753">
          <cell r="F753">
            <v>1421429.1473694532</v>
          </cell>
        </row>
        <row r="789">
          <cell r="F789">
            <v>759833.35106146103</v>
          </cell>
        </row>
        <row r="823">
          <cell r="F823">
            <v>287190.86592000007</v>
          </cell>
        </row>
        <row r="860">
          <cell r="F860">
            <v>799777.76702571381</v>
          </cell>
        </row>
        <row r="894">
          <cell r="F894">
            <v>80131.38</v>
          </cell>
        </row>
        <row r="928">
          <cell r="F928">
            <v>205136.33280000012</v>
          </cell>
        </row>
        <row r="962">
          <cell r="F962">
            <v>368181.25431360002</v>
          </cell>
        </row>
        <row r="996">
          <cell r="F996">
            <v>192315.31200000003</v>
          </cell>
        </row>
        <row r="1030">
          <cell r="F1030">
            <v>193224.57238462562</v>
          </cell>
        </row>
        <row r="1063">
          <cell r="F1063">
            <v>1008880.1393352863</v>
          </cell>
        </row>
        <row r="1096">
          <cell r="F1096">
            <v>1208888.0638152864</v>
          </cell>
        </row>
        <row r="1119">
          <cell r="F1119">
            <v>20071881.456955552</v>
          </cell>
        </row>
        <row r="1148">
          <cell r="F1148">
            <v>1071022.9348177633</v>
          </cell>
        </row>
        <row r="1183">
          <cell r="F1183">
            <v>107644.5983016768</v>
          </cell>
        </row>
        <row r="1219">
          <cell r="F1219">
            <v>156502.11741047521</v>
          </cell>
        </row>
        <row r="1255">
          <cell r="F1255">
            <v>137570.78400199683</v>
          </cell>
        </row>
        <row r="1291">
          <cell r="F1291">
            <v>96238.563051758392</v>
          </cell>
        </row>
        <row r="1325">
          <cell r="F1325">
            <v>737135.03923550411</v>
          </cell>
        </row>
        <row r="1362">
          <cell r="F1362">
            <v>637071.72664399375</v>
          </cell>
        </row>
        <row r="1392">
          <cell r="F1392">
            <v>52668.586773129602</v>
          </cell>
        </row>
        <row r="1426">
          <cell r="F1426">
            <v>234486.89056525822</v>
          </cell>
        </row>
        <row r="1461">
          <cell r="F1461">
            <v>515471.75675224321</v>
          </cell>
        </row>
        <row r="1495">
          <cell r="F1495">
            <v>102378.38965011839</v>
          </cell>
        </row>
        <row r="1531">
          <cell r="F1531">
            <v>29238.64179259296</v>
          </cell>
        </row>
        <row r="1565">
          <cell r="F1565">
            <v>28781.607017829127</v>
          </cell>
        </row>
        <row r="1604">
          <cell r="F1604">
            <v>292405.84554566804</v>
          </cell>
        </row>
        <row r="1643">
          <cell r="F1643">
            <v>128127.28669279409</v>
          </cell>
        </row>
        <row r="1676">
          <cell r="F1676">
            <v>19614.57714582912</v>
          </cell>
        </row>
        <row r="1713">
          <cell r="F1713">
            <v>50390.8267097184</v>
          </cell>
        </row>
        <row r="1748">
          <cell r="F1748">
            <v>192236.78324759999</v>
          </cell>
        </row>
        <row r="1787">
          <cell r="F1787">
            <v>380699.32045643887</v>
          </cell>
        </row>
        <row r="1825">
          <cell r="F1825">
            <v>150894.29872404365</v>
          </cell>
        </row>
        <row r="1893">
          <cell r="F1893">
            <v>274647.78527324524</v>
          </cell>
        </row>
        <row r="1916">
          <cell r="F1916">
            <v>4833524.8415999999</v>
          </cell>
        </row>
        <row r="1952">
          <cell r="F1952">
            <v>4924563.2819519136</v>
          </cell>
        </row>
        <row r="1986">
          <cell r="F1986">
            <v>792899.58200631361</v>
          </cell>
        </row>
        <row r="2009">
          <cell r="F2009">
            <v>2564204.16</v>
          </cell>
        </row>
        <row r="2032">
          <cell r="F2032">
            <v>14520649.453518672</v>
          </cell>
        </row>
        <row r="2068">
          <cell r="F2068">
            <v>353014.23671710561</v>
          </cell>
        </row>
        <row r="2101">
          <cell r="F2101">
            <v>21942.319372908481</v>
          </cell>
        </row>
      </sheetData>
      <sheetData sheetId="3"/>
      <sheetData sheetId="4">
        <row r="35">
          <cell r="H35">
            <v>211603241.60153148</v>
          </cell>
        </row>
      </sheetData>
      <sheetData sheetId="5">
        <row r="54">
          <cell r="T54">
            <v>214170494.77488896</v>
          </cell>
        </row>
      </sheetData>
      <sheetData sheetId="6"/>
      <sheetData sheetId="7"/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NOGRAMA (2)"/>
      <sheetName val="PRESUPUESTO 2023"/>
      <sheetName val="APUS 2023"/>
      <sheetName val="AIU 2023 "/>
      <sheetName val="PRESUPUESTO 2021"/>
      <sheetName val="APUS 2021"/>
      <sheetName val="DOTACION (2)"/>
      <sheetName val="CRONOGRAMA DEF"/>
      <sheetName val="PRESUP. GERENCIA 2021 "/>
      <sheetName val="INTERVENTORIA 2021"/>
      <sheetName val="CADENA DE VALOR 2021"/>
      <sheetName val="AIU 2021"/>
      <sheetName val="DOTACION 2021"/>
      <sheetName val="PPTO HIDROS 2023"/>
      <sheetName val="APUS HIDROS 2023"/>
      <sheetName val="PPTO ELECTRICO 2023"/>
      <sheetName val="APU ELECTRICO 2021"/>
      <sheetName val="COMPARATIVO DOTACION 2021"/>
      <sheetName val="COMPARATIVO FIDUCIARIA"/>
      <sheetName val="JOSE MARIA CORDOBA"/>
      <sheetName val="Muros JMC"/>
      <sheetName val="JOSE MARIA CORDOBA 2"/>
      <sheetName val="SANTO TOMAS"/>
      <sheetName val="SANTO TOMAS 2 "/>
      <sheetName val="Muros STA"/>
      <sheetName val="Muros Baños STA"/>
      <sheetName val="MANUELA BELTRAN DEF"/>
      <sheetName val="Muros MB"/>
      <sheetName val="Muros Baños MB"/>
      <sheetName val="GABRIELA MISTRAL "/>
      <sheetName val="Baños GM"/>
      <sheetName val="MANUELA BELTRAN 2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0">
          <cell r="B10" t="str">
            <v xml:space="preserve">Localizacion y replanteo </v>
          </cell>
        </row>
        <row r="84">
          <cell r="F84">
            <v>18326242.466666669</v>
          </cell>
          <cell r="H84">
            <v>16258435</v>
          </cell>
          <cell r="J84">
            <v>12260550.666666666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>
        <row r="20">
          <cell r="L20">
            <v>0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15">
          <cell r="B15">
            <v>188.17</v>
          </cell>
        </row>
        <row r="17">
          <cell r="B17">
            <v>14.22</v>
          </cell>
        </row>
        <row r="18">
          <cell r="B18">
            <v>188.17</v>
          </cell>
        </row>
        <row r="22">
          <cell r="B22">
            <v>13.49</v>
          </cell>
        </row>
        <row r="27">
          <cell r="B27">
            <v>5.4</v>
          </cell>
        </row>
        <row r="32">
          <cell r="B32">
            <v>5.4060000000000006</v>
          </cell>
        </row>
        <row r="34">
          <cell r="B34">
            <v>18.34</v>
          </cell>
        </row>
        <row r="48">
          <cell r="B48">
            <v>81.600000000000009</v>
          </cell>
        </row>
        <row r="81">
          <cell r="B81">
            <v>33.1</v>
          </cell>
        </row>
        <row r="95">
          <cell r="B95">
            <v>20.8</v>
          </cell>
        </row>
      </sheetData>
      <sheetData sheetId="20" refreshError="1">
        <row r="14">
          <cell r="D14">
            <v>166.82480000000001</v>
          </cell>
        </row>
        <row r="34">
          <cell r="D34">
            <v>174.59110000000001</v>
          </cell>
        </row>
        <row r="61">
          <cell r="D61">
            <v>105.5</v>
          </cell>
        </row>
        <row r="78">
          <cell r="D78">
            <v>20.67</v>
          </cell>
        </row>
      </sheetData>
      <sheetData sheetId="21" refreshError="1"/>
      <sheetData sheetId="22" refreshError="1">
        <row r="14">
          <cell r="B14">
            <v>247.13</v>
          </cell>
        </row>
        <row r="16">
          <cell r="B16">
            <v>247.13</v>
          </cell>
        </row>
        <row r="22">
          <cell r="B22">
            <v>33.69</v>
          </cell>
        </row>
      </sheetData>
      <sheetData sheetId="23" refreshError="1"/>
      <sheetData sheetId="24" refreshError="1">
        <row r="14">
          <cell r="D14">
            <v>179.19049999999999</v>
          </cell>
        </row>
        <row r="45">
          <cell r="D45">
            <v>320.39070000000004</v>
          </cell>
        </row>
        <row r="57">
          <cell r="D57">
            <v>40</v>
          </cell>
        </row>
        <row r="66">
          <cell r="D66">
            <v>94.11999999999999</v>
          </cell>
        </row>
      </sheetData>
      <sheetData sheetId="25" refreshError="1"/>
      <sheetData sheetId="26" refreshError="1">
        <row r="14">
          <cell r="B14">
            <v>193.42</v>
          </cell>
        </row>
        <row r="16">
          <cell r="B16">
            <v>193.42</v>
          </cell>
        </row>
        <row r="49">
          <cell r="B49">
            <v>141.06</v>
          </cell>
          <cell r="D49">
            <v>338.18400000000003</v>
          </cell>
        </row>
        <row r="69">
          <cell r="C69">
            <v>3</v>
          </cell>
        </row>
        <row r="70">
          <cell r="C70">
            <v>2</v>
          </cell>
        </row>
      </sheetData>
      <sheetData sheetId="27" refreshError="1">
        <row r="14">
          <cell r="D14">
            <v>180.07840000000002</v>
          </cell>
        </row>
        <row r="45">
          <cell r="D45">
            <v>347.43340000000006</v>
          </cell>
        </row>
        <row r="57">
          <cell r="D57">
            <v>40</v>
          </cell>
        </row>
        <row r="68">
          <cell r="D68">
            <v>118.28</v>
          </cell>
        </row>
      </sheetData>
      <sheetData sheetId="28" refreshError="1"/>
      <sheetData sheetId="29" refreshError="1">
        <row r="21">
          <cell r="D21">
            <v>86.33</v>
          </cell>
        </row>
      </sheetData>
      <sheetData sheetId="30" refreshError="1">
        <row r="4">
          <cell r="B4">
            <v>28.14</v>
          </cell>
        </row>
        <row r="8">
          <cell r="B8">
            <v>7</v>
          </cell>
        </row>
        <row r="9">
          <cell r="B9">
            <v>7</v>
          </cell>
        </row>
        <row r="27">
          <cell r="D27">
            <v>50.844000000000001</v>
          </cell>
        </row>
        <row r="37">
          <cell r="D37">
            <v>5.9779999999999998</v>
          </cell>
        </row>
        <row r="41">
          <cell r="D41">
            <v>39.706799999999994</v>
          </cell>
        </row>
        <row r="63">
          <cell r="D63">
            <v>113.54380000000002</v>
          </cell>
        </row>
        <row r="65">
          <cell r="B65">
            <v>49.660000000000032</v>
          </cell>
        </row>
        <row r="67">
          <cell r="B67">
            <v>2.11</v>
          </cell>
        </row>
        <row r="122">
          <cell r="C122">
            <v>86.36</v>
          </cell>
        </row>
        <row r="171">
          <cell r="C171">
            <v>34.580000000000005</v>
          </cell>
        </row>
        <row r="187">
          <cell r="D187">
            <v>63.543100000000003</v>
          </cell>
        </row>
        <row r="189">
          <cell r="C189">
            <v>11.23</v>
          </cell>
        </row>
        <row r="201">
          <cell r="D201">
            <v>29.0352</v>
          </cell>
        </row>
        <row r="213">
          <cell r="D213">
            <v>17.638800000000003</v>
          </cell>
        </row>
        <row r="222">
          <cell r="B222">
            <v>2</v>
          </cell>
        </row>
        <row r="223">
          <cell r="B223">
            <v>3</v>
          </cell>
        </row>
        <row r="224">
          <cell r="B224">
            <v>7</v>
          </cell>
        </row>
        <row r="225">
          <cell r="B225">
            <v>2</v>
          </cell>
        </row>
        <row r="226">
          <cell r="B226">
            <v>3</v>
          </cell>
        </row>
        <row r="227">
          <cell r="B227">
            <v>5</v>
          </cell>
        </row>
        <row r="228">
          <cell r="B228">
            <v>4</v>
          </cell>
        </row>
        <row r="231">
          <cell r="B231">
            <v>9</v>
          </cell>
        </row>
        <row r="232">
          <cell r="B232">
            <v>3</v>
          </cell>
        </row>
        <row r="233">
          <cell r="B233">
            <v>3</v>
          </cell>
        </row>
        <row r="237">
          <cell r="B237">
            <v>2</v>
          </cell>
        </row>
        <row r="238">
          <cell r="B238">
            <v>8</v>
          </cell>
        </row>
        <row r="239">
          <cell r="B239">
            <v>2</v>
          </cell>
        </row>
        <row r="242">
          <cell r="B242">
            <v>61.71</v>
          </cell>
        </row>
      </sheetData>
      <sheetData sheetId="3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52D6B8-901B-4B71-8A38-085F4F6B11E5}">
  <sheetPr>
    <tabColor rgb="FF00B050"/>
    <pageSetUpPr fitToPage="1"/>
  </sheetPr>
  <dimension ref="A1:N119"/>
  <sheetViews>
    <sheetView showGridLines="0" tabSelected="1" view="pageBreakPreview" topLeftCell="A68" zoomScale="70" zoomScaleNormal="70" zoomScaleSheetLayoutView="70" workbookViewId="0">
      <selection activeCell="H77" sqref="H77"/>
    </sheetView>
  </sheetViews>
  <sheetFormatPr defaultColWidth="11.42578125" defaultRowHeight="15"/>
  <cols>
    <col min="1" max="1" width="18" style="2" customWidth="1"/>
    <col min="2" max="2" width="69" style="2" customWidth="1"/>
    <col min="3" max="3" width="11.42578125" style="2"/>
    <col min="4" max="4" width="19.85546875" style="2" customWidth="1"/>
    <col min="5" max="5" width="9" style="2" bestFit="1" customWidth="1"/>
    <col min="6" max="6" width="22" style="2" bestFit="1" customWidth="1"/>
    <col min="7" max="7" width="9.42578125" style="2" bestFit="1" customWidth="1"/>
    <col min="8" max="8" width="22" style="2" bestFit="1" customWidth="1"/>
    <col min="9" max="9" width="9.42578125" style="2" bestFit="1" customWidth="1"/>
    <col min="10" max="10" width="22.42578125" style="2" bestFit="1" customWidth="1"/>
    <col min="11" max="11" width="8" style="2" bestFit="1" customWidth="1"/>
    <col min="12" max="12" width="22.42578125" style="2" bestFit="1" customWidth="1"/>
    <col min="13" max="13" width="33.7109375" style="2" bestFit="1" customWidth="1"/>
    <col min="14" max="14" width="19.7109375" style="2" customWidth="1"/>
    <col min="15" max="16384" width="11.42578125" style="2"/>
  </cols>
  <sheetData>
    <row r="1" spans="1:13">
      <c r="A1" s="1"/>
      <c r="C1" s="3"/>
      <c r="D1" s="3"/>
    </row>
    <row r="2" spans="1:13" ht="43.35" customHeight="1">
      <c r="A2" s="4" t="s">
        <v>0</v>
      </c>
      <c r="B2" s="124" t="s">
        <v>1</v>
      </c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</row>
    <row r="3" spans="1:13" ht="22.35" customHeight="1">
      <c r="A3" s="5" t="s">
        <v>2</v>
      </c>
      <c r="B3" s="6" t="s">
        <v>3</v>
      </c>
      <c r="C3" s="7"/>
      <c r="D3" s="7"/>
      <c r="E3" s="8"/>
      <c r="F3" s="8"/>
      <c r="G3" s="8"/>
      <c r="H3" s="8"/>
      <c r="I3" s="8"/>
      <c r="J3" s="8"/>
      <c r="K3" s="8"/>
      <c r="L3" s="8"/>
      <c r="M3" s="8"/>
    </row>
    <row r="4" spans="1:13" ht="22.35" customHeight="1">
      <c r="A4" s="5" t="s">
        <v>4</v>
      </c>
      <c r="B4" s="9" t="s">
        <v>5</v>
      </c>
      <c r="C4" s="7"/>
      <c r="D4" s="7"/>
      <c r="E4" s="8"/>
      <c r="F4" s="8"/>
      <c r="G4" s="8"/>
      <c r="H4" s="8"/>
      <c r="I4" s="8"/>
      <c r="J4" s="8"/>
      <c r="K4" s="8"/>
      <c r="L4" s="8"/>
      <c r="M4" s="8"/>
    </row>
    <row r="5" spans="1:13" s="10" customFormat="1" ht="22.35" customHeight="1">
      <c r="A5" s="5" t="s">
        <v>6</v>
      </c>
      <c r="B5" s="9" t="s">
        <v>7</v>
      </c>
      <c r="C5" s="7"/>
      <c r="D5" s="7"/>
      <c r="E5" s="8"/>
      <c r="F5" s="8"/>
      <c r="G5" s="8"/>
      <c r="H5" s="8"/>
      <c r="I5" s="8"/>
      <c r="J5" s="8"/>
      <c r="K5" s="8"/>
      <c r="L5" s="8"/>
      <c r="M5" s="8"/>
    </row>
    <row r="6" spans="1:13" ht="15.95" thickBot="1"/>
    <row r="7" spans="1:13" s="13" customFormat="1" ht="51" customHeight="1" thickBot="1">
      <c r="A7" s="11"/>
      <c r="B7" s="11" t="s">
        <v>8</v>
      </c>
      <c r="C7" s="11"/>
      <c r="D7" s="11"/>
      <c r="E7" s="125" t="s">
        <v>9</v>
      </c>
      <c r="F7" s="126"/>
      <c r="G7" s="125" t="s">
        <v>10</v>
      </c>
      <c r="H7" s="126"/>
      <c r="I7" s="125" t="s">
        <v>11</v>
      </c>
      <c r="J7" s="126"/>
      <c r="K7" s="125" t="s">
        <v>12</v>
      </c>
      <c r="L7" s="126"/>
      <c r="M7" s="12" t="s">
        <v>13</v>
      </c>
    </row>
    <row r="8" spans="1:13" s="17" customFormat="1" ht="32.25" customHeight="1">
      <c r="A8" s="14" t="s">
        <v>14</v>
      </c>
      <c r="B8" s="14" t="s">
        <v>15</v>
      </c>
      <c r="C8" s="14" t="s">
        <v>16</v>
      </c>
      <c r="D8" s="14" t="s">
        <v>17</v>
      </c>
      <c r="E8" s="15" t="s">
        <v>18</v>
      </c>
      <c r="F8" s="16" t="s">
        <v>19</v>
      </c>
      <c r="G8" s="15" t="s">
        <v>18</v>
      </c>
      <c r="H8" s="16" t="s">
        <v>19</v>
      </c>
      <c r="I8" s="15" t="s">
        <v>18</v>
      </c>
      <c r="J8" s="16" t="s">
        <v>19</v>
      </c>
      <c r="K8" s="15" t="s">
        <v>18</v>
      </c>
      <c r="L8" s="16" t="s">
        <v>19</v>
      </c>
      <c r="M8" s="16" t="s">
        <v>19</v>
      </c>
    </row>
    <row r="9" spans="1:13" s="17" customFormat="1" ht="23.25" customHeight="1">
      <c r="A9" s="18">
        <v>1</v>
      </c>
      <c r="B9" s="19" t="s">
        <v>20</v>
      </c>
      <c r="C9" s="18"/>
      <c r="D9" s="18"/>
      <c r="E9" s="20"/>
      <c r="F9" s="21"/>
      <c r="G9" s="20"/>
      <c r="H9" s="21"/>
      <c r="I9" s="20"/>
      <c r="J9" s="21"/>
      <c r="K9" s="20"/>
      <c r="L9" s="21"/>
      <c r="M9" s="21"/>
    </row>
    <row r="10" spans="1:13" s="27" customFormat="1" ht="18.75" customHeight="1">
      <c r="A10" s="22">
        <v>1</v>
      </c>
      <c r="B10" s="23" t="s">
        <v>21</v>
      </c>
      <c r="C10" s="22" t="s">
        <v>22</v>
      </c>
      <c r="D10" s="24">
        <f>+'[2]APUS 2023 '!F44</f>
        <v>5531.7812362646664</v>
      </c>
      <c r="E10" s="25">
        <f>+'[3]JOSE MARIA CORDOBA'!B95</f>
        <v>20.8</v>
      </c>
      <c r="F10" s="26">
        <f>D10*E10</f>
        <v>115061.04971430506</v>
      </c>
      <c r="G10" s="25"/>
      <c r="H10" s="26">
        <f>D10*G10</f>
        <v>0</v>
      </c>
      <c r="I10" s="25"/>
      <c r="J10" s="26">
        <f>H10*I10</f>
        <v>0</v>
      </c>
      <c r="K10" s="25">
        <f>+'[3]GABRIELA MISTRAL '!D21</f>
        <v>86.33</v>
      </c>
      <c r="L10" s="26">
        <f>D10*K10</f>
        <v>477558.67412672861</v>
      </c>
      <c r="M10" s="26">
        <f>+F10+H10+J10+L10</f>
        <v>592619.72384103364</v>
      </c>
    </row>
    <row r="11" spans="1:13" s="27" customFormat="1" ht="17.45" customHeight="1">
      <c r="A11" s="22">
        <v>2</v>
      </c>
      <c r="B11" s="23" t="s">
        <v>23</v>
      </c>
      <c r="C11" s="22" t="s">
        <v>22</v>
      </c>
      <c r="D11" s="24">
        <f>+'[2]APUS 2023 '!F80</f>
        <v>33497.127183985926</v>
      </c>
      <c r="E11" s="25">
        <f>+'[3]JOSE MARIA CORDOBA'!B95</f>
        <v>20.8</v>
      </c>
      <c r="F11" s="26">
        <f t="shared" ref="F11:F12" si="0">D11*E11</f>
        <v>696740.24542690732</v>
      </c>
      <c r="G11" s="25"/>
      <c r="H11" s="26">
        <f t="shared" ref="H11:H12" si="1">D11*G11</f>
        <v>0</v>
      </c>
      <c r="I11" s="25"/>
      <c r="J11" s="26">
        <f t="shared" ref="J11:J12" si="2">H11*I11</f>
        <v>0</v>
      </c>
      <c r="K11" s="25">
        <f>+'[3]GABRIELA MISTRAL '!D21</f>
        <v>86.33</v>
      </c>
      <c r="L11" s="26">
        <f t="shared" ref="L11:L12" si="3">D11*K11</f>
        <v>2891806.9897935051</v>
      </c>
      <c r="M11" s="26">
        <f t="shared" ref="M11:M12" si="4">+F11+H11+J11+L11</f>
        <v>3588547.2352204123</v>
      </c>
    </row>
    <row r="12" spans="1:13" s="27" customFormat="1" ht="18.75" customHeight="1" thickBot="1">
      <c r="A12" s="22">
        <v>3</v>
      </c>
      <c r="B12" s="23" t="s">
        <v>24</v>
      </c>
      <c r="C12" s="22" t="s">
        <v>25</v>
      </c>
      <c r="D12" s="24">
        <f>+'[2]APUS 2023 '!F117</f>
        <v>29772.262935105602</v>
      </c>
      <c r="E12" s="25">
        <f>+'[3]JOSE MARIA CORDOBA'!B81</f>
        <v>33.1</v>
      </c>
      <c r="F12" s="26">
        <f t="shared" si="0"/>
        <v>985461.9031519955</v>
      </c>
      <c r="G12" s="25"/>
      <c r="H12" s="26">
        <f t="shared" si="1"/>
        <v>0</v>
      </c>
      <c r="I12" s="25"/>
      <c r="J12" s="26">
        <f t="shared" si="2"/>
        <v>0</v>
      </c>
      <c r="K12" s="25">
        <f>+'[3]Baños GM'!B4</f>
        <v>28.14</v>
      </c>
      <c r="L12" s="26">
        <f t="shared" si="3"/>
        <v>837791.47899387171</v>
      </c>
      <c r="M12" s="26">
        <f t="shared" si="4"/>
        <v>1823253.3821458672</v>
      </c>
    </row>
    <row r="13" spans="1:13" s="34" customFormat="1" ht="15.75" customHeight="1" thickBot="1">
      <c r="A13" s="28"/>
      <c r="B13" s="29"/>
      <c r="C13" s="30"/>
      <c r="D13" s="31" t="s">
        <v>26</v>
      </c>
      <c r="E13" s="32"/>
      <c r="F13" s="33">
        <f>SUM(F10:F12)</f>
        <v>1797263.1982932079</v>
      </c>
      <c r="G13" s="32"/>
      <c r="H13" s="33">
        <f>SUM(H10:H12)</f>
        <v>0</v>
      </c>
      <c r="I13" s="32"/>
      <c r="J13" s="33">
        <f>SUM(J10:J12)</f>
        <v>0</v>
      </c>
      <c r="K13" s="32"/>
      <c r="L13" s="33">
        <f>SUM(L10:L12)</f>
        <v>4207157.1429141052</v>
      </c>
      <c r="M13" s="33">
        <f>+F13+H13+J13+L13</f>
        <v>6004420.3412073134</v>
      </c>
    </row>
    <row r="14" spans="1:13" s="17" customFormat="1" ht="23.25" customHeight="1">
      <c r="A14" s="18">
        <v>2</v>
      </c>
      <c r="B14" s="19" t="s">
        <v>27</v>
      </c>
      <c r="C14" s="18"/>
      <c r="D14" s="18"/>
      <c r="E14" s="20"/>
      <c r="F14" s="21"/>
      <c r="G14" s="20"/>
      <c r="H14" s="21"/>
      <c r="I14" s="20"/>
      <c r="J14" s="21"/>
      <c r="K14" s="20"/>
      <c r="L14" s="21"/>
      <c r="M14" s="21"/>
    </row>
    <row r="15" spans="1:13" s="27" customFormat="1" ht="18.75" customHeight="1">
      <c r="A15" s="22">
        <v>4</v>
      </c>
      <c r="B15" s="23" t="s">
        <v>28</v>
      </c>
      <c r="C15" s="22" t="s">
        <v>22</v>
      </c>
      <c r="D15" s="24">
        <f>+'[2]APUS 2023 '!F155</f>
        <v>69335.913813129591</v>
      </c>
      <c r="E15" s="25">
        <f>+'[3]JOSE MARIA CORDOBA'!B32</f>
        <v>5.4060000000000006</v>
      </c>
      <c r="F15" s="26">
        <f t="shared" ref="F15:F41" si="5">D15*E15</f>
        <v>374829.95007377863</v>
      </c>
      <c r="G15" s="25"/>
      <c r="H15" s="26">
        <f t="shared" ref="H15:H42" si="6">D15*G15</f>
        <v>0</v>
      </c>
      <c r="I15" s="25"/>
      <c r="J15" s="26">
        <f t="shared" ref="J15:J16" si="7">H15*I15</f>
        <v>0</v>
      </c>
      <c r="K15" s="25">
        <f>+'[3]Baños GM'!D27</f>
        <v>50.844000000000001</v>
      </c>
      <c r="L15" s="26">
        <f t="shared" ref="L15:L42" si="8">D15*K15</f>
        <v>3525315.2019147612</v>
      </c>
      <c r="M15" s="26">
        <f t="shared" ref="M15:M42" si="9">+F15+H15+J15+L15</f>
        <v>3900145.1519885398</v>
      </c>
    </row>
    <row r="16" spans="1:13" s="27" customFormat="1" ht="18.75" customHeight="1">
      <c r="A16" s="22">
        <v>5</v>
      </c>
      <c r="B16" s="23" t="s">
        <v>29</v>
      </c>
      <c r="C16" s="22" t="s">
        <v>22</v>
      </c>
      <c r="D16" s="24">
        <f>+'[2]APUS 2023 '!F193</f>
        <v>55002.012558729599</v>
      </c>
      <c r="E16" s="25">
        <v>9.51</v>
      </c>
      <c r="F16" s="26">
        <f t="shared" si="5"/>
        <v>523069.13943351846</v>
      </c>
      <c r="G16" s="25"/>
      <c r="H16" s="26">
        <f t="shared" si="6"/>
        <v>0</v>
      </c>
      <c r="I16" s="25"/>
      <c r="J16" s="26">
        <f t="shared" si="7"/>
        <v>0</v>
      </c>
      <c r="K16" s="25">
        <f>+'[3]Baños GM'!D37</f>
        <v>5.9779999999999998</v>
      </c>
      <c r="L16" s="26">
        <f t="shared" si="8"/>
        <v>328802.03107608552</v>
      </c>
      <c r="M16" s="26">
        <f t="shared" si="9"/>
        <v>851871.17050960404</v>
      </c>
    </row>
    <row r="17" spans="1:13" s="27" customFormat="1" ht="18.75" customHeight="1">
      <c r="A17" s="22">
        <v>6</v>
      </c>
      <c r="B17" s="23" t="s">
        <v>30</v>
      </c>
      <c r="C17" s="22" t="s">
        <v>22</v>
      </c>
      <c r="D17" s="24">
        <f>+'[2]APUS 2023 '!F228</f>
        <v>52668.586773129602</v>
      </c>
      <c r="E17" s="25">
        <f>+'[3]JOSE MARIA CORDOBA'!B34</f>
        <v>18.34</v>
      </c>
      <c r="F17" s="26">
        <f t="shared" si="5"/>
        <v>965941.88141919684</v>
      </c>
      <c r="G17" s="25"/>
      <c r="H17" s="26">
        <f t="shared" si="6"/>
        <v>0</v>
      </c>
      <c r="I17" s="25"/>
      <c r="J17" s="26"/>
      <c r="K17" s="25"/>
      <c r="L17" s="26">
        <f t="shared" si="8"/>
        <v>0</v>
      </c>
      <c r="M17" s="26">
        <f t="shared" si="9"/>
        <v>965941.88141919684</v>
      </c>
    </row>
    <row r="18" spans="1:13" s="27" customFormat="1" ht="18.75" customHeight="1">
      <c r="A18" s="22">
        <v>7</v>
      </c>
      <c r="B18" s="23" t="s">
        <v>31</v>
      </c>
      <c r="C18" s="22" t="s">
        <v>22</v>
      </c>
      <c r="D18" s="24">
        <f>+'[2]APUS 2023 '!F266</f>
        <v>52668.586773129602</v>
      </c>
      <c r="E18" s="25"/>
      <c r="F18" s="26">
        <f t="shared" si="5"/>
        <v>0</v>
      </c>
      <c r="G18" s="25"/>
      <c r="H18" s="26">
        <f t="shared" si="6"/>
        <v>0</v>
      </c>
      <c r="I18" s="25"/>
      <c r="J18" s="26">
        <f t="shared" ref="J18:J30" si="10">H18*I18</f>
        <v>0</v>
      </c>
      <c r="K18" s="25">
        <f>+'[3]Baños GM'!D41</f>
        <v>39.706799999999994</v>
      </c>
      <c r="L18" s="26">
        <f t="shared" si="8"/>
        <v>2091301.0412833022</v>
      </c>
      <c r="M18" s="26">
        <f t="shared" si="9"/>
        <v>2091301.0412833022</v>
      </c>
    </row>
    <row r="19" spans="1:13" s="27" customFormat="1" ht="18.75" customHeight="1">
      <c r="A19" s="22">
        <v>8</v>
      </c>
      <c r="B19" s="23" t="s">
        <v>32</v>
      </c>
      <c r="C19" s="22" t="s">
        <v>16</v>
      </c>
      <c r="D19" s="24">
        <f>+'[2]APUS 2023 '!F303</f>
        <v>46668.349038729604</v>
      </c>
      <c r="E19" s="25">
        <v>2</v>
      </c>
      <c r="F19" s="26">
        <f t="shared" si="5"/>
        <v>93336.698077459208</v>
      </c>
      <c r="G19" s="25"/>
      <c r="H19" s="26">
        <f t="shared" si="6"/>
        <v>0</v>
      </c>
      <c r="I19" s="25"/>
      <c r="J19" s="26">
        <f t="shared" si="10"/>
        <v>0</v>
      </c>
      <c r="K19" s="25">
        <f>+'[3]Baños GM'!B8</f>
        <v>7</v>
      </c>
      <c r="L19" s="26">
        <f t="shared" si="8"/>
        <v>326678.44327110721</v>
      </c>
      <c r="M19" s="26">
        <f t="shared" si="9"/>
        <v>420015.14134856639</v>
      </c>
    </row>
    <row r="20" spans="1:13" s="27" customFormat="1" ht="18.75" customHeight="1">
      <c r="A20" s="22">
        <v>9</v>
      </c>
      <c r="B20" s="23" t="s">
        <v>33</v>
      </c>
      <c r="C20" s="22" t="s">
        <v>16</v>
      </c>
      <c r="D20" s="24">
        <f>+'[2]APUS 2023 '!F341</f>
        <v>48501.755013129601</v>
      </c>
      <c r="E20" s="25">
        <v>2</v>
      </c>
      <c r="F20" s="26">
        <f t="shared" si="5"/>
        <v>97003.510026259202</v>
      </c>
      <c r="G20" s="25"/>
      <c r="H20" s="26">
        <f t="shared" si="6"/>
        <v>0</v>
      </c>
      <c r="I20" s="25"/>
      <c r="J20" s="26">
        <f t="shared" si="10"/>
        <v>0</v>
      </c>
      <c r="K20" s="25">
        <f>+'[3]Baños GM'!B9</f>
        <v>7</v>
      </c>
      <c r="L20" s="26">
        <f t="shared" si="8"/>
        <v>339512.28509190719</v>
      </c>
      <c r="M20" s="26">
        <f t="shared" si="9"/>
        <v>436515.79511816637</v>
      </c>
    </row>
    <row r="21" spans="1:13" s="27" customFormat="1" ht="18.75" customHeight="1">
      <c r="A21" s="22">
        <v>10</v>
      </c>
      <c r="B21" s="23" t="s">
        <v>34</v>
      </c>
      <c r="C21" s="22" t="s">
        <v>22</v>
      </c>
      <c r="D21" s="24">
        <f>+'[2]APUS 2023 '!F382</f>
        <v>223539.20947571221</v>
      </c>
      <c r="E21" s="25">
        <v>10.35</v>
      </c>
      <c r="F21" s="26">
        <f>D21*E21</f>
        <v>2313630.8180736215</v>
      </c>
      <c r="G21" s="25"/>
      <c r="H21" s="26">
        <f t="shared" si="6"/>
        <v>0</v>
      </c>
      <c r="I21" s="25"/>
      <c r="J21" s="26">
        <f t="shared" si="10"/>
        <v>0</v>
      </c>
      <c r="K21" s="25">
        <f>+'[3]Baños GM'!D63</f>
        <v>113.54380000000002</v>
      </c>
      <c r="L21" s="26">
        <f t="shared" si="8"/>
        <v>25381491.292868376</v>
      </c>
      <c r="M21" s="26">
        <f t="shared" si="9"/>
        <v>27695122.110941999</v>
      </c>
    </row>
    <row r="22" spans="1:13" s="27" customFormat="1" ht="18.75" customHeight="1">
      <c r="A22" s="22">
        <v>11</v>
      </c>
      <c r="B22" s="23" t="s">
        <v>35</v>
      </c>
      <c r="C22" s="22" t="s">
        <v>25</v>
      </c>
      <c r="D22" s="24">
        <f>+'[2]APUS 2023 '!F421</f>
        <v>274901.71200069966</v>
      </c>
      <c r="E22" s="25">
        <v>1</v>
      </c>
      <c r="F22" s="26">
        <f t="shared" si="5"/>
        <v>274901.71200069966</v>
      </c>
      <c r="G22" s="25"/>
      <c r="H22" s="26">
        <f t="shared" si="6"/>
        <v>0</v>
      </c>
      <c r="I22" s="25"/>
      <c r="J22" s="26">
        <f t="shared" si="10"/>
        <v>0</v>
      </c>
      <c r="K22" s="25">
        <f>+'[3]Baños GM'!B65</f>
        <v>49.660000000000032</v>
      </c>
      <c r="L22" s="26">
        <f t="shared" si="8"/>
        <v>13651619.017954754</v>
      </c>
      <c r="M22" s="26">
        <f t="shared" si="9"/>
        <v>13926520.729955453</v>
      </c>
    </row>
    <row r="23" spans="1:13" s="27" customFormat="1" ht="31.5" customHeight="1">
      <c r="A23" s="22">
        <v>12</v>
      </c>
      <c r="B23" s="23" t="s">
        <v>36</v>
      </c>
      <c r="C23" s="22" t="s">
        <v>25</v>
      </c>
      <c r="D23" s="24">
        <f>+'[2]APUS 2023 '!F461</f>
        <v>448207.40368273668</v>
      </c>
      <c r="E23" s="25">
        <v>2.15</v>
      </c>
      <c r="F23" s="26">
        <f t="shared" si="5"/>
        <v>963645.91791788384</v>
      </c>
      <c r="G23" s="25"/>
      <c r="H23" s="26">
        <f t="shared" si="6"/>
        <v>0</v>
      </c>
      <c r="I23" s="25"/>
      <c r="J23" s="26">
        <f t="shared" si="10"/>
        <v>0</v>
      </c>
      <c r="K23" s="25">
        <f>+'[3]Baños GM'!B67</f>
        <v>2.11</v>
      </c>
      <c r="L23" s="26">
        <f t="shared" si="8"/>
        <v>945717.62177057436</v>
      </c>
      <c r="M23" s="26">
        <f t="shared" si="9"/>
        <v>1909363.5396884582</v>
      </c>
    </row>
    <row r="24" spans="1:13" s="27" customFormat="1" ht="17.100000000000001">
      <c r="A24" s="22">
        <v>13</v>
      </c>
      <c r="B24" s="23" t="s">
        <v>37</v>
      </c>
      <c r="C24" s="22" t="s">
        <v>22</v>
      </c>
      <c r="D24" s="24">
        <f>+'[2]APUS 2023 '!F498</f>
        <v>167123.31323107056</v>
      </c>
      <c r="E24" s="25">
        <f>+'[3]Muros JMC'!D78</f>
        <v>20.67</v>
      </c>
      <c r="F24" s="26">
        <f t="shared" si="5"/>
        <v>3454438.8844862287</v>
      </c>
      <c r="G24" s="25"/>
      <c r="H24" s="26">
        <f t="shared" si="6"/>
        <v>0</v>
      </c>
      <c r="I24" s="25"/>
      <c r="J24" s="26">
        <f t="shared" si="10"/>
        <v>0</v>
      </c>
      <c r="K24" s="25">
        <f>+'[3]Baños GM'!C122</f>
        <v>86.36</v>
      </c>
      <c r="L24" s="26">
        <f t="shared" si="8"/>
        <v>14432769.330635253</v>
      </c>
      <c r="M24" s="26">
        <f t="shared" si="9"/>
        <v>17887208.215121482</v>
      </c>
    </row>
    <row r="25" spans="1:13" s="27" customFormat="1" ht="18.75" customHeight="1">
      <c r="A25" s="22">
        <v>14</v>
      </c>
      <c r="B25" s="23" t="s">
        <v>38</v>
      </c>
      <c r="C25" s="22" t="s">
        <v>22</v>
      </c>
      <c r="D25" s="24">
        <f>+'[2]APUS 2023 '!F534</f>
        <v>99407.535275735223</v>
      </c>
      <c r="E25" s="25">
        <v>0</v>
      </c>
      <c r="F25" s="26">
        <f t="shared" si="5"/>
        <v>0</v>
      </c>
      <c r="G25" s="25"/>
      <c r="H25" s="26">
        <f t="shared" si="6"/>
        <v>0</v>
      </c>
      <c r="I25" s="25"/>
      <c r="J25" s="26">
        <f t="shared" si="10"/>
        <v>0</v>
      </c>
      <c r="K25" s="25">
        <f>+'[3]Baños GM'!C189</f>
        <v>11.23</v>
      </c>
      <c r="L25" s="26">
        <f t="shared" si="8"/>
        <v>1116346.6211465066</v>
      </c>
      <c r="M25" s="26">
        <f t="shared" si="9"/>
        <v>1116346.6211465066</v>
      </c>
    </row>
    <row r="26" spans="1:13" s="27" customFormat="1" ht="18.75" customHeight="1">
      <c r="A26" s="22">
        <v>15</v>
      </c>
      <c r="B26" s="23" t="s">
        <v>39</v>
      </c>
      <c r="C26" s="22" t="s">
        <v>22</v>
      </c>
      <c r="D26" s="24">
        <f>+'[2]APUS 2023 '!F570</f>
        <v>99407.535275735223</v>
      </c>
      <c r="E26" s="25">
        <v>9.51</v>
      </c>
      <c r="F26" s="26">
        <f t="shared" si="5"/>
        <v>945365.66047224193</v>
      </c>
      <c r="G26" s="25"/>
      <c r="H26" s="26">
        <f t="shared" si="6"/>
        <v>0</v>
      </c>
      <c r="I26" s="25"/>
      <c r="J26" s="26">
        <f t="shared" si="10"/>
        <v>0</v>
      </c>
      <c r="K26" s="25">
        <f>+'[3]Baños GM'!D201</f>
        <v>29.0352</v>
      </c>
      <c r="L26" s="26">
        <f t="shared" si="8"/>
        <v>2886317.6682380275</v>
      </c>
      <c r="M26" s="26">
        <f t="shared" si="9"/>
        <v>3831683.3287102692</v>
      </c>
    </row>
    <row r="27" spans="1:13" s="27" customFormat="1" ht="17.100000000000001">
      <c r="A27" s="22">
        <v>16</v>
      </c>
      <c r="B27" s="23" t="s">
        <v>40</v>
      </c>
      <c r="C27" s="22" t="s">
        <v>22</v>
      </c>
      <c r="D27" s="24">
        <f>+'[2]APUS 2023 '!F606</f>
        <v>124718.85813135841</v>
      </c>
      <c r="E27" s="25">
        <f>+'[3]JOSE MARIA CORDOBA'!B27</f>
        <v>5.4</v>
      </c>
      <c r="F27" s="26">
        <f t="shared" si="5"/>
        <v>673481.83390933543</v>
      </c>
      <c r="G27" s="25"/>
      <c r="H27" s="26">
        <f t="shared" si="6"/>
        <v>0</v>
      </c>
      <c r="I27" s="25"/>
      <c r="J27" s="26">
        <f t="shared" si="10"/>
        <v>0</v>
      </c>
      <c r="K27" s="25">
        <f>+'[3]Baños GM'!D213</f>
        <v>17.638800000000003</v>
      </c>
      <c r="L27" s="26">
        <f t="shared" si="8"/>
        <v>2199890.9948074054</v>
      </c>
      <c r="M27" s="26">
        <f t="shared" si="9"/>
        <v>2873372.8287167409</v>
      </c>
    </row>
    <row r="28" spans="1:13" s="27" customFormat="1" ht="17.100000000000001">
      <c r="A28" s="22">
        <v>17</v>
      </c>
      <c r="B28" s="23" t="s">
        <v>41</v>
      </c>
      <c r="C28" s="22" t="s">
        <v>25</v>
      </c>
      <c r="D28" s="24">
        <f>+'[2]APUS 2023 '!F644</f>
        <v>226933.89480929647</v>
      </c>
      <c r="E28" s="25">
        <f>+'[3]JOSE MARIA CORDOBA'!B22</f>
        <v>13.49</v>
      </c>
      <c r="F28" s="26">
        <f t="shared" si="5"/>
        <v>3061338.2409774093</v>
      </c>
      <c r="G28" s="25"/>
      <c r="H28" s="26">
        <f t="shared" si="6"/>
        <v>0</v>
      </c>
      <c r="I28" s="25"/>
      <c r="J28" s="26">
        <f t="shared" si="10"/>
        <v>0</v>
      </c>
      <c r="K28" s="25"/>
      <c r="L28" s="26">
        <f t="shared" si="8"/>
        <v>0</v>
      </c>
      <c r="M28" s="26">
        <f t="shared" si="9"/>
        <v>3061338.2409774093</v>
      </c>
    </row>
    <row r="29" spans="1:13" s="27" customFormat="1" ht="17.100000000000001">
      <c r="A29" s="22">
        <v>18</v>
      </c>
      <c r="B29" s="23" t="s">
        <v>42</v>
      </c>
      <c r="C29" s="22" t="s">
        <v>16</v>
      </c>
      <c r="D29" s="24">
        <f>+'[2]APUS 2023 '!F680</f>
        <v>506085.54736283544</v>
      </c>
      <c r="E29" s="25">
        <v>3</v>
      </c>
      <c r="F29" s="26">
        <f t="shared" si="5"/>
        <v>1518256.6420885064</v>
      </c>
      <c r="G29" s="25"/>
      <c r="H29" s="26">
        <f t="shared" si="6"/>
        <v>0</v>
      </c>
      <c r="I29" s="25"/>
      <c r="J29" s="26">
        <f t="shared" si="10"/>
        <v>0</v>
      </c>
      <c r="K29" s="25">
        <f>+'[3]Baños GM'!B223</f>
        <v>3</v>
      </c>
      <c r="L29" s="26">
        <f t="shared" si="8"/>
        <v>1518256.6420885064</v>
      </c>
      <c r="M29" s="26">
        <f t="shared" si="9"/>
        <v>3036513.2841770127</v>
      </c>
    </row>
    <row r="30" spans="1:13" s="27" customFormat="1" ht="22.5" customHeight="1">
      <c r="A30" s="22">
        <v>19</v>
      </c>
      <c r="B30" s="23" t="s">
        <v>43</v>
      </c>
      <c r="C30" s="22" t="s">
        <v>16</v>
      </c>
      <c r="D30" s="24">
        <f>+'[2]APUS 2023 '!F716</f>
        <v>992966.00463739212</v>
      </c>
      <c r="E30" s="25">
        <v>2</v>
      </c>
      <c r="F30" s="26">
        <f t="shared" si="5"/>
        <v>1985932.0092747842</v>
      </c>
      <c r="G30" s="25"/>
      <c r="H30" s="26">
        <f t="shared" si="6"/>
        <v>0</v>
      </c>
      <c r="I30" s="25"/>
      <c r="J30" s="26">
        <f t="shared" si="10"/>
        <v>0</v>
      </c>
      <c r="K30" s="25">
        <f>+'[3]Baños GM'!B224</f>
        <v>7</v>
      </c>
      <c r="L30" s="26">
        <f t="shared" si="8"/>
        <v>6950762.0324617447</v>
      </c>
      <c r="M30" s="26">
        <f t="shared" si="9"/>
        <v>8936694.0417365283</v>
      </c>
    </row>
    <row r="31" spans="1:13" s="27" customFormat="1" ht="36" customHeight="1">
      <c r="A31" s="22">
        <v>20</v>
      </c>
      <c r="B31" s="23" t="s">
        <v>44</v>
      </c>
      <c r="C31" s="22" t="s">
        <v>16</v>
      </c>
      <c r="D31" s="24">
        <f>+'[2]APUS 2023 '!F753</f>
        <v>1421429.1473694532</v>
      </c>
      <c r="E31" s="25">
        <v>1</v>
      </c>
      <c r="F31" s="26">
        <f t="shared" si="5"/>
        <v>1421429.1473694532</v>
      </c>
      <c r="G31" s="25"/>
      <c r="H31" s="26">
        <f t="shared" si="6"/>
        <v>0</v>
      </c>
      <c r="I31" s="25"/>
      <c r="J31" s="26"/>
      <c r="K31" s="25">
        <f>+'[3]Baños GM'!B225</f>
        <v>2</v>
      </c>
      <c r="L31" s="26">
        <f t="shared" si="8"/>
        <v>2842858.2947389064</v>
      </c>
      <c r="M31" s="26">
        <f t="shared" si="9"/>
        <v>4264287.4421083592</v>
      </c>
    </row>
    <row r="32" spans="1:13" s="27" customFormat="1" ht="51">
      <c r="A32" s="22">
        <v>21</v>
      </c>
      <c r="B32" s="23" t="s">
        <v>45</v>
      </c>
      <c r="C32" s="22" t="s">
        <v>16</v>
      </c>
      <c r="D32" s="24">
        <f>+'[2]APUS 2023 '!F789</f>
        <v>759833.35106146103</v>
      </c>
      <c r="E32" s="25">
        <v>0</v>
      </c>
      <c r="F32" s="26">
        <f t="shared" si="5"/>
        <v>0</v>
      </c>
      <c r="G32" s="25"/>
      <c r="H32" s="26">
        <f t="shared" si="6"/>
        <v>0</v>
      </c>
      <c r="I32" s="25"/>
      <c r="J32" s="26">
        <f t="shared" ref="J32:J41" si="11">H32*I32</f>
        <v>0</v>
      </c>
      <c r="K32" s="25">
        <f>+'[3]Baños GM'!B226</f>
        <v>3</v>
      </c>
      <c r="L32" s="26">
        <f t="shared" si="8"/>
        <v>2279500.0531843831</v>
      </c>
      <c r="M32" s="26">
        <f t="shared" si="9"/>
        <v>2279500.0531843831</v>
      </c>
    </row>
    <row r="33" spans="1:13" s="27" customFormat="1" ht="17.100000000000001">
      <c r="A33" s="22">
        <v>22</v>
      </c>
      <c r="B33" s="23" t="s">
        <v>46</v>
      </c>
      <c r="C33" s="22" t="s">
        <v>16</v>
      </c>
      <c r="D33" s="35">
        <f>+'[2]APUS 2023 '!F823</f>
        <v>287190.86592000007</v>
      </c>
      <c r="E33" s="25">
        <v>4</v>
      </c>
      <c r="F33" s="26">
        <f t="shared" si="5"/>
        <v>1148763.4636800003</v>
      </c>
      <c r="G33" s="25"/>
      <c r="H33" s="26">
        <f t="shared" si="6"/>
        <v>0</v>
      </c>
      <c r="I33" s="25"/>
      <c r="J33" s="26">
        <f t="shared" si="11"/>
        <v>0</v>
      </c>
      <c r="K33" s="25">
        <f>+'[3]Baños GM'!B227</f>
        <v>5</v>
      </c>
      <c r="L33" s="26">
        <f t="shared" si="8"/>
        <v>1435954.3296000003</v>
      </c>
      <c r="M33" s="26">
        <f t="shared" si="9"/>
        <v>2584717.7932800008</v>
      </c>
    </row>
    <row r="34" spans="1:13" s="27" customFormat="1" ht="26.25" customHeight="1">
      <c r="A34" s="22">
        <v>23</v>
      </c>
      <c r="B34" s="23" t="s">
        <v>47</v>
      </c>
      <c r="C34" s="22" t="s">
        <v>16</v>
      </c>
      <c r="D34" s="24">
        <f>+'[2]APUS 2023 '!F860</f>
        <v>799777.76702571381</v>
      </c>
      <c r="E34" s="25">
        <v>1</v>
      </c>
      <c r="F34" s="26">
        <f t="shared" si="5"/>
        <v>799777.76702571381</v>
      </c>
      <c r="G34" s="25"/>
      <c r="H34" s="26">
        <f t="shared" si="6"/>
        <v>0</v>
      </c>
      <c r="I34" s="25"/>
      <c r="J34" s="26">
        <f t="shared" si="11"/>
        <v>0</v>
      </c>
      <c r="K34" s="25">
        <f>+'[3]Baños GM'!B222</f>
        <v>2</v>
      </c>
      <c r="L34" s="26">
        <f t="shared" si="8"/>
        <v>1599555.5340514276</v>
      </c>
      <c r="M34" s="26">
        <f t="shared" si="9"/>
        <v>2399333.3010771414</v>
      </c>
    </row>
    <row r="35" spans="1:13" s="27" customFormat="1" ht="21" customHeight="1">
      <c r="A35" s="22">
        <v>24</v>
      </c>
      <c r="B35" s="23" t="s">
        <v>48</v>
      </c>
      <c r="C35" s="22" t="s">
        <v>16</v>
      </c>
      <c r="D35" s="36">
        <f>+'[2]APUS 2023 '!F894</f>
        <v>80131.38</v>
      </c>
      <c r="E35" s="25">
        <v>4</v>
      </c>
      <c r="F35" s="26">
        <f t="shared" si="5"/>
        <v>320525.52</v>
      </c>
      <c r="G35" s="25"/>
      <c r="H35" s="26">
        <f t="shared" si="6"/>
        <v>0</v>
      </c>
      <c r="I35" s="25"/>
      <c r="J35" s="26">
        <f t="shared" si="11"/>
        <v>0</v>
      </c>
      <c r="K35" s="25">
        <f>+'[3]Baños GM'!B228</f>
        <v>4</v>
      </c>
      <c r="L35" s="26">
        <f t="shared" si="8"/>
        <v>320525.52</v>
      </c>
      <c r="M35" s="26">
        <f t="shared" si="9"/>
        <v>641051.04</v>
      </c>
    </row>
    <row r="36" spans="1:13" s="27" customFormat="1" ht="33.950000000000003">
      <c r="A36" s="22">
        <v>25</v>
      </c>
      <c r="B36" s="23" t="s">
        <v>49</v>
      </c>
      <c r="C36" s="22" t="s">
        <v>16</v>
      </c>
      <c r="D36" s="24">
        <f>+'[2]APUS 2023 '!F928</f>
        <v>205136.33280000012</v>
      </c>
      <c r="E36" s="25">
        <v>3</v>
      </c>
      <c r="F36" s="26">
        <f t="shared" si="5"/>
        <v>615408.99840000039</v>
      </c>
      <c r="G36" s="25"/>
      <c r="H36" s="26">
        <f t="shared" si="6"/>
        <v>0</v>
      </c>
      <c r="I36" s="25"/>
      <c r="J36" s="26">
        <f t="shared" si="11"/>
        <v>0</v>
      </c>
      <c r="K36" s="25">
        <f>+'[3]Baños GM'!B231</f>
        <v>9</v>
      </c>
      <c r="L36" s="26">
        <f t="shared" si="8"/>
        <v>1846226.9952000012</v>
      </c>
      <c r="M36" s="26">
        <f t="shared" si="9"/>
        <v>2461635.9936000016</v>
      </c>
    </row>
    <row r="37" spans="1:13" s="27" customFormat="1" ht="68.099999999999994">
      <c r="A37" s="22">
        <v>26</v>
      </c>
      <c r="B37" s="23" t="s">
        <v>50</v>
      </c>
      <c r="C37" s="22" t="s">
        <v>16</v>
      </c>
      <c r="D37" s="37">
        <f>+'[2]APUS 2023 '!F962</f>
        <v>368181.25431360002</v>
      </c>
      <c r="E37" s="25">
        <v>3</v>
      </c>
      <c r="F37" s="26">
        <f t="shared" si="5"/>
        <v>1104543.7629408001</v>
      </c>
      <c r="G37" s="25"/>
      <c r="H37" s="26">
        <f t="shared" si="6"/>
        <v>0</v>
      </c>
      <c r="I37" s="25"/>
      <c r="J37" s="26">
        <f t="shared" si="11"/>
        <v>0</v>
      </c>
      <c r="K37" s="25">
        <f>+'[3]Baños GM'!B232</f>
        <v>3</v>
      </c>
      <c r="L37" s="26">
        <f t="shared" si="8"/>
        <v>1104543.7629408001</v>
      </c>
      <c r="M37" s="26">
        <f t="shared" si="9"/>
        <v>2209087.5258816001</v>
      </c>
    </row>
    <row r="38" spans="1:13" s="27" customFormat="1" ht="19.7" customHeight="1">
      <c r="A38" s="22">
        <v>27</v>
      </c>
      <c r="B38" s="23" t="s">
        <v>51</v>
      </c>
      <c r="C38" s="22" t="s">
        <v>16</v>
      </c>
      <c r="D38" s="35">
        <f>+'[2]APUS 2023 '!F996</f>
        <v>192315.31200000003</v>
      </c>
      <c r="E38" s="25">
        <v>2</v>
      </c>
      <c r="F38" s="26">
        <f t="shared" si="5"/>
        <v>384630.62400000007</v>
      </c>
      <c r="G38" s="25"/>
      <c r="H38" s="26">
        <f t="shared" si="6"/>
        <v>0</v>
      </c>
      <c r="I38" s="25"/>
      <c r="J38" s="26">
        <f t="shared" si="11"/>
        <v>0</v>
      </c>
      <c r="K38" s="25">
        <f>+'[3]Baños GM'!B233</f>
        <v>3</v>
      </c>
      <c r="L38" s="26">
        <f t="shared" si="8"/>
        <v>576945.9360000001</v>
      </c>
      <c r="M38" s="26">
        <f t="shared" si="9"/>
        <v>961576.56000000017</v>
      </c>
    </row>
    <row r="39" spans="1:13" s="27" customFormat="1" ht="33.950000000000003">
      <c r="A39" s="22">
        <v>28</v>
      </c>
      <c r="B39" s="23" t="s">
        <v>52</v>
      </c>
      <c r="C39" s="22" t="s">
        <v>16</v>
      </c>
      <c r="D39" s="24">
        <f>+'[2]APUS 2023 '!F1030</f>
        <v>193224.57238462562</v>
      </c>
      <c r="E39" s="25">
        <v>1</v>
      </c>
      <c r="F39" s="26">
        <f t="shared" si="5"/>
        <v>193224.57238462562</v>
      </c>
      <c r="G39" s="25"/>
      <c r="H39" s="26">
        <f t="shared" si="6"/>
        <v>0</v>
      </c>
      <c r="I39" s="25"/>
      <c r="J39" s="26">
        <f t="shared" si="11"/>
        <v>0</v>
      </c>
      <c r="K39" s="25">
        <f>+'[3]Baños GM'!B237</f>
        <v>2</v>
      </c>
      <c r="L39" s="26">
        <f t="shared" si="8"/>
        <v>386449.14476925123</v>
      </c>
      <c r="M39" s="26">
        <f t="shared" si="9"/>
        <v>579673.71715387679</v>
      </c>
    </row>
    <row r="40" spans="1:13" s="27" customFormat="1" ht="17.100000000000001">
      <c r="A40" s="22">
        <v>29</v>
      </c>
      <c r="B40" s="23" t="s">
        <v>53</v>
      </c>
      <c r="C40" s="22" t="s">
        <v>16</v>
      </c>
      <c r="D40" s="24">
        <f>+'[2]APUS 2023 '!F1063</f>
        <v>1008880.1393352863</v>
      </c>
      <c r="E40" s="25">
        <v>2</v>
      </c>
      <c r="F40" s="26">
        <f t="shared" si="5"/>
        <v>2017760.2786705727</v>
      </c>
      <c r="G40" s="25"/>
      <c r="H40" s="26">
        <f t="shared" si="6"/>
        <v>0</v>
      </c>
      <c r="I40" s="25"/>
      <c r="J40" s="26">
        <f t="shared" si="11"/>
        <v>0</v>
      </c>
      <c r="K40" s="25">
        <f>+'[3]Baños GM'!B238</f>
        <v>8</v>
      </c>
      <c r="L40" s="26">
        <f t="shared" si="8"/>
        <v>8071041.1146822907</v>
      </c>
      <c r="M40" s="26">
        <f t="shared" si="9"/>
        <v>10088801.393352862</v>
      </c>
    </row>
    <row r="41" spans="1:13" s="27" customFormat="1" ht="33.950000000000003">
      <c r="A41" s="22">
        <v>30</v>
      </c>
      <c r="B41" s="23" t="s">
        <v>54</v>
      </c>
      <c r="C41" s="22" t="s">
        <v>16</v>
      </c>
      <c r="D41" s="24">
        <f>+'[2]APUS 2023 '!F1096</f>
        <v>1208888.0638152864</v>
      </c>
      <c r="E41" s="25">
        <v>1</v>
      </c>
      <c r="F41" s="26">
        <f t="shared" si="5"/>
        <v>1208888.0638152864</v>
      </c>
      <c r="G41" s="25"/>
      <c r="H41" s="26">
        <f t="shared" si="6"/>
        <v>0</v>
      </c>
      <c r="I41" s="25"/>
      <c r="J41" s="26">
        <f t="shared" si="11"/>
        <v>0</v>
      </c>
      <c r="K41" s="25">
        <f>+'[3]Baños GM'!B239</f>
        <v>2</v>
      </c>
      <c r="L41" s="26">
        <f t="shared" si="8"/>
        <v>2417776.1276305728</v>
      </c>
      <c r="M41" s="26">
        <f t="shared" si="9"/>
        <v>3626664.1914458591</v>
      </c>
    </row>
    <row r="42" spans="1:13" s="27" customFormat="1" ht="18" thickBot="1">
      <c r="A42" s="22">
        <v>31</v>
      </c>
      <c r="B42" s="23" t="s">
        <v>55</v>
      </c>
      <c r="C42" s="22" t="s">
        <v>16</v>
      </c>
      <c r="D42" s="35">
        <f>+'[2]APUS 2023 '!F1119</f>
        <v>20071881.456955552</v>
      </c>
      <c r="E42" s="25"/>
      <c r="F42" s="26"/>
      <c r="G42" s="25"/>
      <c r="H42" s="26">
        <f t="shared" si="6"/>
        <v>0</v>
      </c>
      <c r="I42" s="25"/>
      <c r="J42" s="26"/>
      <c r="K42" s="25">
        <v>1</v>
      </c>
      <c r="L42" s="26">
        <f t="shared" si="8"/>
        <v>20071881.456955552</v>
      </c>
      <c r="M42" s="26">
        <f t="shared" si="9"/>
        <v>20071881.456955552</v>
      </c>
    </row>
    <row r="43" spans="1:13" s="34" customFormat="1" ht="15.75" customHeight="1" thickBot="1">
      <c r="A43" s="28"/>
      <c r="B43" s="29"/>
      <c r="C43" s="30"/>
      <c r="D43" s="31" t="s">
        <v>26</v>
      </c>
      <c r="E43" s="32"/>
      <c r="F43" s="33">
        <f>SUM(F15:F42)</f>
        <v>26460125.096517369</v>
      </c>
      <c r="G43" s="32"/>
      <c r="H43" s="33">
        <f>SUM(H15:H42)</f>
        <v>0</v>
      </c>
      <c r="I43" s="32"/>
      <c r="J43" s="33">
        <f>SUM(J15:J42)</f>
        <v>0</v>
      </c>
      <c r="K43" s="32"/>
      <c r="L43" s="33">
        <f>SUM(L15:L42)</f>
        <v>118648038.4943615</v>
      </c>
      <c r="M43" s="33">
        <f>+F43+H43+J43+L43</f>
        <v>145108163.59087887</v>
      </c>
    </row>
    <row r="44" spans="1:13" s="17" customFormat="1" ht="23.25" customHeight="1">
      <c r="A44" s="18"/>
      <c r="B44" s="19" t="s">
        <v>56</v>
      </c>
      <c r="C44" s="18"/>
      <c r="D44" s="38"/>
      <c r="E44" s="20"/>
      <c r="F44" s="21"/>
      <c r="G44" s="20"/>
      <c r="H44" s="21"/>
      <c r="I44" s="20"/>
      <c r="J44" s="21"/>
      <c r="K44" s="20"/>
      <c r="L44" s="21"/>
      <c r="M44" s="21"/>
    </row>
    <row r="45" spans="1:13" s="27" customFormat="1" ht="39" customHeight="1">
      <c r="A45" s="22">
        <v>32</v>
      </c>
      <c r="B45" s="23" t="s">
        <v>57</v>
      </c>
      <c r="C45" s="22" t="s">
        <v>58</v>
      </c>
      <c r="D45" s="24">
        <f>+'[2]APUS 2023 '!F1148</f>
        <v>1071022.9348177633</v>
      </c>
      <c r="E45" s="25">
        <v>1</v>
      </c>
      <c r="F45" s="26">
        <f>D45*E45</f>
        <v>1071022.9348177633</v>
      </c>
      <c r="G45" s="25">
        <v>1</v>
      </c>
      <c r="H45" s="26">
        <f>D45*G45</f>
        <v>1071022.9348177633</v>
      </c>
      <c r="I45" s="25">
        <v>1</v>
      </c>
      <c r="J45" s="26">
        <f>D45*I45</f>
        <v>1071022.9348177633</v>
      </c>
      <c r="K45" s="25"/>
      <c r="L45" s="26">
        <f t="shared" ref="L45:L49" si="12">D45*K45</f>
        <v>0</v>
      </c>
      <c r="M45" s="26">
        <f t="shared" ref="M45:M49" si="13">+F45+H45+J45+L45</f>
        <v>3213068.8044532901</v>
      </c>
    </row>
    <row r="46" spans="1:13" s="27" customFormat="1" ht="33.950000000000003">
      <c r="A46" s="22">
        <v>33</v>
      </c>
      <c r="B46" s="23" t="s">
        <v>59</v>
      </c>
      <c r="C46" s="22" t="s">
        <v>22</v>
      </c>
      <c r="D46" s="24">
        <f>+'[2]APUS 2023 '!F1183</f>
        <v>107644.5983016768</v>
      </c>
      <c r="E46" s="25">
        <f>+E47</f>
        <v>174.59110000000001</v>
      </c>
      <c r="F46" s="26">
        <f>D46*E46</f>
        <v>18793788.826547887</v>
      </c>
      <c r="G46" s="25">
        <f>+G47</f>
        <v>360.39070000000004</v>
      </c>
      <c r="H46" s="26">
        <f t="shared" ref="H46:H49" si="14">D46*G46</f>
        <v>38794112.133160114</v>
      </c>
      <c r="I46" s="25">
        <f>+I47</f>
        <v>387.43340000000006</v>
      </c>
      <c r="J46" s="26">
        <f t="shared" ref="J46:J49" si="15">D46*I46</f>
        <v>41705112.711652875</v>
      </c>
      <c r="K46" s="25"/>
      <c r="L46" s="26">
        <f t="shared" si="12"/>
        <v>0</v>
      </c>
      <c r="M46" s="26">
        <f t="shared" si="13"/>
        <v>99293013.67136088</v>
      </c>
    </row>
    <row r="47" spans="1:13" s="27" customFormat="1" ht="39.75" customHeight="1">
      <c r="A47" s="22">
        <v>34</v>
      </c>
      <c r="B47" s="23" t="s">
        <v>60</v>
      </c>
      <c r="C47" s="22" t="s">
        <v>22</v>
      </c>
      <c r="D47" s="24">
        <f>+'[2]APUS 2023 '!F1219</f>
        <v>156502.11741047521</v>
      </c>
      <c r="E47" s="25">
        <f>+'[3]Muros JMC'!D34</f>
        <v>174.59110000000001</v>
      </c>
      <c r="F47" s="26">
        <f t="shared" ref="F47:F49" si="16">D47*E47</f>
        <v>27323876.831024021</v>
      </c>
      <c r="G47" s="25">
        <f>+'[3]Muros STA'!D45+'[3]Muros STA'!D57</f>
        <v>360.39070000000004</v>
      </c>
      <c r="H47" s="26">
        <f t="shared" si="14"/>
        <v>56401907.645043358</v>
      </c>
      <c r="I47" s="25">
        <f>+'[3]Muros MB'!D45+'[3]Muros MB'!D57</f>
        <v>387.43340000000006</v>
      </c>
      <c r="J47" s="26">
        <f t="shared" si="15"/>
        <v>60634147.455539614</v>
      </c>
      <c r="K47" s="25">
        <f>+'[3]Baños GM'!D187</f>
        <v>63.543100000000003</v>
      </c>
      <c r="L47" s="26">
        <f>D47*K47</f>
        <v>9944629.6968255676</v>
      </c>
      <c r="M47" s="26">
        <f t="shared" si="13"/>
        <v>154304561.62843257</v>
      </c>
    </row>
    <row r="48" spans="1:13" s="27" customFormat="1" ht="34.5" customHeight="1">
      <c r="A48" s="22">
        <v>35</v>
      </c>
      <c r="B48" s="23" t="s">
        <v>61</v>
      </c>
      <c r="C48" s="22" t="s">
        <v>22</v>
      </c>
      <c r="D48" s="24">
        <f>+'[2]APUS 2023 '!F1255</f>
        <v>137570.78400199683</v>
      </c>
      <c r="E48" s="25">
        <f>+'[3]Muros JMC'!D14</f>
        <v>166.82480000000001</v>
      </c>
      <c r="F48" s="26">
        <f t="shared" si="16"/>
        <v>22950218.526976321</v>
      </c>
      <c r="G48" s="25">
        <f>+'[3]Muros STA'!D14</f>
        <v>179.19049999999999</v>
      </c>
      <c r="H48" s="26">
        <f t="shared" si="14"/>
        <v>24651377.57070981</v>
      </c>
      <c r="I48" s="25">
        <f>+'[3]Muros MB'!D14</f>
        <v>180.07840000000002</v>
      </c>
      <c r="J48" s="26">
        <f t="shared" si="15"/>
        <v>24773526.669825189</v>
      </c>
      <c r="K48" s="25">
        <f>+'[3]Baños GM'!C171</f>
        <v>34.580000000000005</v>
      </c>
      <c r="L48" s="26">
        <f t="shared" si="12"/>
        <v>4757197.7107890509</v>
      </c>
      <c r="M48" s="26">
        <f t="shared" si="13"/>
        <v>77132320.478300363</v>
      </c>
    </row>
    <row r="49" spans="1:13" s="27" customFormat="1" ht="34.5" customHeight="1" thickBot="1">
      <c r="A49" s="22">
        <v>36</v>
      </c>
      <c r="B49" s="23" t="s">
        <v>62</v>
      </c>
      <c r="C49" s="22" t="s">
        <v>25</v>
      </c>
      <c r="D49" s="24">
        <f>+'[2]APUS 2023 '!F1291</f>
        <v>96238.563051758392</v>
      </c>
      <c r="E49" s="25">
        <f>+'[3]Muros JMC'!D61</f>
        <v>105.5</v>
      </c>
      <c r="F49" s="26">
        <f t="shared" si="16"/>
        <v>10153168.401960511</v>
      </c>
      <c r="G49" s="25">
        <f>+'[3]Muros STA'!D66</f>
        <v>94.11999999999999</v>
      </c>
      <c r="H49" s="26">
        <f t="shared" si="14"/>
        <v>9057973.5544314981</v>
      </c>
      <c r="I49" s="25">
        <f>+'[3]Muros MB'!D68</f>
        <v>118.28</v>
      </c>
      <c r="J49" s="26">
        <f t="shared" si="15"/>
        <v>11383097.237761984</v>
      </c>
      <c r="K49" s="25"/>
      <c r="L49" s="26">
        <f t="shared" si="12"/>
        <v>0</v>
      </c>
      <c r="M49" s="26">
        <f t="shared" si="13"/>
        <v>30594239.194153994</v>
      </c>
    </row>
    <row r="50" spans="1:13" s="34" customFormat="1" ht="15.75" customHeight="1" thickBot="1">
      <c r="A50" s="28"/>
      <c r="B50" s="29"/>
      <c r="C50" s="30"/>
      <c r="D50" s="31" t="s">
        <v>26</v>
      </c>
      <c r="E50" s="32"/>
      <c r="F50" s="33">
        <f>SUM(F45:F49)</f>
        <v>80292075.521326497</v>
      </c>
      <c r="G50" s="32"/>
      <c r="H50" s="33">
        <f>SUM(H45:H49)</f>
        <v>129976393.83816254</v>
      </c>
      <c r="I50" s="32"/>
      <c r="J50" s="33">
        <f>SUM(J45:J49)</f>
        <v>139566907.00959742</v>
      </c>
      <c r="K50" s="32"/>
      <c r="L50" s="33">
        <f>SUM(L45:L49)</f>
        <v>14701827.407614619</v>
      </c>
      <c r="M50" s="33">
        <f>+F50+H50+J50+L50</f>
        <v>364537203.77670109</v>
      </c>
    </row>
    <row r="51" spans="1:13" s="17" customFormat="1" ht="23.25" customHeight="1">
      <c r="A51" s="18"/>
      <c r="B51" s="19" t="s">
        <v>63</v>
      </c>
      <c r="C51" s="18"/>
      <c r="D51" s="38"/>
      <c r="E51" s="20"/>
      <c r="F51" s="21"/>
      <c r="G51" s="20"/>
      <c r="H51" s="21"/>
      <c r="I51" s="20"/>
      <c r="J51" s="21"/>
      <c r="K51" s="20"/>
      <c r="L51" s="21"/>
      <c r="M51" s="21"/>
    </row>
    <row r="52" spans="1:13" s="27" customFormat="1" ht="51">
      <c r="A52" s="22">
        <v>37</v>
      </c>
      <c r="B52" s="23" t="s">
        <v>64</v>
      </c>
      <c r="C52" s="22" t="s">
        <v>16</v>
      </c>
      <c r="D52" s="24">
        <f>+'[2]APUS 2023 '!F1325</f>
        <v>737135.03923550411</v>
      </c>
      <c r="E52" s="25"/>
      <c r="F52" s="26">
        <f t="shared" ref="F52:L53" si="17">D52*E52</f>
        <v>0</v>
      </c>
      <c r="G52" s="25"/>
      <c r="H52" s="26">
        <f t="shared" si="17"/>
        <v>0</v>
      </c>
      <c r="I52" s="25">
        <f>+'[3]MANUELA BELTRAN DEF'!C69</f>
        <v>3</v>
      </c>
      <c r="J52" s="26">
        <f>D52*I52</f>
        <v>2211405.1177065121</v>
      </c>
      <c r="K52" s="25"/>
      <c r="L52" s="26">
        <f t="shared" si="17"/>
        <v>0</v>
      </c>
      <c r="M52" s="26">
        <f t="shared" ref="M52:M53" si="18">+F52+H52+J52+L52</f>
        <v>2211405.1177065121</v>
      </c>
    </row>
    <row r="53" spans="1:13" s="27" customFormat="1" ht="35.1" thickBot="1">
      <c r="A53" s="22">
        <v>38</v>
      </c>
      <c r="B53" s="23" t="s">
        <v>65</v>
      </c>
      <c r="C53" s="22" t="s">
        <v>16</v>
      </c>
      <c r="D53" s="24">
        <f>+'[2]APUS 2023 '!F1362</f>
        <v>637071.72664399375</v>
      </c>
      <c r="E53" s="25"/>
      <c r="F53" s="26">
        <f t="shared" si="17"/>
        <v>0</v>
      </c>
      <c r="G53" s="25"/>
      <c r="H53" s="26">
        <f t="shared" si="17"/>
        <v>0</v>
      </c>
      <c r="I53" s="25">
        <f>+'[3]MANUELA BELTRAN DEF'!C70</f>
        <v>2</v>
      </c>
      <c r="J53" s="26">
        <f>D53*I53</f>
        <v>1274143.4532879875</v>
      </c>
      <c r="K53" s="25"/>
      <c r="L53" s="26">
        <f t="shared" si="17"/>
        <v>0</v>
      </c>
      <c r="M53" s="26">
        <f t="shared" si="18"/>
        <v>1274143.4532879875</v>
      </c>
    </row>
    <row r="54" spans="1:13" s="34" customFormat="1" ht="15.75" customHeight="1" thickBot="1">
      <c r="A54" s="28"/>
      <c r="B54" s="29"/>
      <c r="C54" s="30"/>
      <c r="D54" s="31" t="s">
        <v>26</v>
      </c>
      <c r="E54" s="32"/>
      <c r="F54" s="33">
        <f>SUM(F52:F53)</f>
        <v>0</v>
      </c>
      <c r="G54" s="32"/>
      <c r="H54" s="33">
        <f>SUM(H52:H53)</f>
        <v>0</v>
      </c>
      <c r="I54" s="32"/>
      <c r="J54" s="33">
        <f>SUM(J52:J53)</f>
        <v>3485548.5709944996</v>
      </c>
      <c r="K54" s="32"/>
      <c r="L54" s="33">
        <f>SUM(L52:L53)</f>
        <v>0</v>
      </c>
      <c r="M54" s="33">
        <f>+F54+H54+J54+L54</f>
        <v>3485548.5709944996</v>
      </c>
    </row>
    <row r="55" spans="1:13" s="17" customFormat="1" ht="23.25" customHeight="1">
      <c r="A55" s="18"/>
      <c r="B55" s="19" t="s">
        <v>66</v>
      </c>
      <c r="C55" s="18"/>
      <c r="D55" s="38"/>
      <c r="E55" s="20"/>
      <c r="F55" s="21"/>
      <c r="G55" s="20"/>
      <c r="H55" s="21"/>
      <c r="I55" s="20"/>
      <c r="J55" s="21"/>
      <c r="K55" s="20"/>
      <c r="L55" s="21"/>
      <c r="M55" s="21"/>
    </row>
    <row r="56" spans="1:13" s="27" customFormat="1" ht="17.100000000000001">
      <c r="A56" s="22">
        <v>39</v>
      </c>
      <c r="B56" s="23" t="s">
        <v>67</v>
      </c>
      <c r="C56" s="22" t="s">
        <v>68</v>
      </c>
      <c r="D56" s="24">
        <f>+'[2]APUS 2023 '!F1392</f>
        <v>52668.586773129602</v>
      </c>
      <c r="E56" s="25">
        <f>++'[3]JOSE MARIA CORDOBA'!B15</f>
        <v>188.17</v>
      </c>
      <c r="F56" s="26">
        <f>D56*E56</f>
        <v>9910647.9730997961</v>
      </c>
      <c r="G56" s="25">
        <f>+'[3]SANTO TOMAS'!B14</f>
        <v>247.13</v>
      </c>
      <c r="H56" s="26">
        <f t="shared" ref="H56:H59" si="19">D56*G56</f>
        <v>13015987.849243518</v>
      </c>
      <c r="I56" s="25">
        <f>+'[3]MANUELA BELTRAN DEF'!B14</f>
        <v>193.42</v>
      </c>
      <c r="J56" s="26">
        <f>+D56*I56</f>
        <v>10187158.053658728</v>
      </c>
      <c r="K56" s="25"/>
      <c r="L56" s="26">
        <f t="shared" ref="L56:L59" si="20">D56*K56</f>
        <v>0</v>
      </c>
      <c r="M56" s="26">
        <f t="shared" ref="M56:M59" si="21">+F56+H56+J56+L56</f>
        <v>33113793.87600204</v>
      </c>
    </row>
    <row r="57" spans="1:13" s="27" customFormat="1" ht="64.5" customHeight="1">
      <c r="A57" s="22">
        <v>40</v>
      </c>
      <c r="B57" s="23" t="s">
        <v>69</v>
      </c>
      <c r="C57" s="22" t="s">
        <v>22</v>
      </c>
      <c r="D57" s="24">
        <f>+'[2]APUS 2023 '!F1426</f>
        <v>234486.89056525822</v>
      </c>
      <c r="E57" s="25">
        <f>+'[3]JOSE MARIA CORDOBA'!B18</f>
        <v>188.17</v>
      </c>
      <c r="F57" s="26">
        <f>D57*E57</f>
        <v>44123398.197664633</v>
      </c>
      <c r="G57" s="25">
        <f>+'[3]SANTO TOMAS'!B16</f>
        <v>247.13</v>
      </c>
      <c r="H57" s="26">
        <f t="shared" si="19"/>
        <v>57948745.265392259</v>
      </c>
      <c r="I57" s="25">
        <f>+'[3]MANUELA BELTRAN DEF'!B16</f>
        <v>193.42</v>
      </c>
      <c r="J57" s="26">
        <f t="shared" ref="J57:J59" si="22">+D57*I57</f>
        <v>45354454.373132244</v>
      </c>
      <c r="K57" s="25">
        <f>+'[3]Baños GM'!B242</f>
        <v>61.71</v>
      </c>
      <c r="L57" s="26">
        <f t="shared" si="20"/>
        <v>14470186.016782084</v>
      </c>
      <c r="M57" s="26">
        <f t="shared" si="21"/>
        <v>161896783.85297123</v>
      </c>
    </row>
    <row r="58" spans="1:13" s="27" customFormat="1" ht="21.75" customHeight="1">
      <c r="A58" s="22">
        <v>41</v>
      </c>
      <c r="B58" s="23" t="s">
        <v>70</v>
      </c>
      <c r="C58" s="22" t="s">
        <v>68</v>
      </c>
      <c r="D58" s="24">
        <f>+'[2]APUS 2023 '!F1461</f>
        <v>515471.75675224321</v>
      </c>
      <c r="E58" s="25">
        <f>+'[3]JOSE MARIA CORDOBA'!B17</f>
        <v>14.22</v>
      </c>
      <c r="F58" s="26">
        <f t="shared" ref="F58:F59" si="23">D58*E58</f>
        <v>7330008.3810168989</v>
      </c>
      <c r="G58" s="25">
        <v>0</v>
      </c>
      <c r="H58" s="26">
        <f t="shared" si="19"/>
        <v>0</v>
      </c>
      <c r="I58" s="25">
        <v>0</v>
      </c>
      <c r="J58" s="26">
        <f t="shared" si="22"/>
        <v>0</v>
      </c>
      <c r="K58" s="25"/>
      <c r="L58" s="26">
        <f t="shared" si="20"/>
        <v>0</v>
      </c>
      <c r="M58" s="26">
        <f t="shared" si="21"/>
        <v>7330008.3810168989</v>
      </c>
    </row>
    <row r="59" spans="1:13" s="27" customFormat="1" ht="33.75" customHeight="1" thickBot="1">
      <c r="A59" s="22">
        <v>42</v>
      </c>
      <c r="B59" s="23" t="s">
        <v>71</v>
      </c>
      <c r="C59" s="22" t="s">
        <v>22</v>
      </c>
      <c r="D59" s="24">
        <f>+'[2]APUS 2023 '!F1495</f>
        <v>102378.38965011839</v>
      </c>
      <c r="E59" s="25">
        <f>+'[3]JOSE MARIA CORDOBA'!B18</f>
        <v>188.17</v>
      </c>
      <c r="F59" s="26">
        <f t="shared" si="23"/>
        <v>19264541.580462776</v>
      </c>
      <c r="G59" s="25">
        <f>+'[3]SANTO TOMAS'!B16</f>
        <v>247.13</v>
      </c>
      <c r="H59" s="26">
        <f t="shared" si="19"/>
        <v>25300771.434233759</v>
      </c>
      <c r="I59" s="25">
        <f>+'[3]MANUELA BELTRAN DEF'!B16</f>
        <v>193.42</v>
      </c>
      <c r="J59" s="26">
        <f t="shared" si="22"/>
        <v>19802028.126125898</v>
      </c>
      <c r="K59" s="25">
        <f>+'[3]Baños GM'!B242</f>
        <v>61.71</v>
      </c>
      <c r="L59" s="26">
        <f t="shared" si="20"/>
        <v>6317770.4253088059</v>
      </c>
      <c r="M59" s="26">
        <f t="shared" si="21"/>
        <v>70685111.566131249</v>
      </c>
    </row>
    <row r="60" spans="1:13" s="34" customFormat="1" ht="15.75" customHeight="1" thickBot="1">
      <c r="A60" s="28"/>
      <c r="B60" s="29"/>
      <c r="C60" s="30"/>
      <c r="D60" s="31" t="s">
        <v>26</v>
      </c>
      <c r="E60" s="32"/>
      <c r="F60" s="33">
        <f>SUM(F56:F59)</f>
        <v>80628596.13224411</v>
      </c>
      <c r="G60" s="32"/>
      <c r="H60" s="33">
        <f>SUM(H56:H59)</f>
        <v>96265504.548869535</v>
      </c>
      <c r="I60" s="32"/>
      <c r="J60" s="33">
        <f>SUM(J56:J59)</f>
        <v>75343640.55291687</v>
      </c>
      <c r="K60" s="32"/>
      <c r="L60" s="33">
        <f>SUM(L56:L59)</f>
        <v>20787956.442090891</v>
      </c>
      <c r="M60" s="33">
        <f>+F60+H60+J60+L60</f>
        <v>273025697.67612141</v>
      </c>
    </row>
    <row r="61" spans="1:13" s="17" customFormat="1" ht="23.25" customHeight="1">
      <c r="A61" s="18"/>
      <c r="B61" s="19" t="s">
        <v>72</v>
      </c>
      <c r="C61" s="18"/>
      <c r="D61" s="38"/>
      <c r="E61" s="20"/>
      <c r="F61" s="21"/>
      <c r="G61" s="20"/>
      <c r="H61" s="21"/>
      <c r="I61" s="20"/>
      <c r="J61" s="21"/>
      <c r="K61" s="20"/>
      <c r="L61" s="21"/>
      <c r="M61" s="21"/>
    </row>
    <row r="62" spans="1:13" s="27" customFormat="1" ht="17.100000000000001">
      <c r="A62" s="22">
        <v>43</v>
      </c>
      <c r="B62" s="23" t="s">
        <v>73</v>
      </c>
      <c r="C62" s="22" t="s">
        <v>25</v>
      </c>
      <c r="D62" s="24">
        <f>+'[2]APUS 2023 '!F1531</f>
        <v>29238.64179259296</v>
      </c>
      <c r="E62" s="25"/>
      <c r="F62" s="26">
        <f t="shared" ref="F62:F74" si="24">D62*E62</f>
        <v>0</v>
      </c>
      <c r="G62" s="25"/>
      <c r="H62" s="26">
        <f t="shared" ref="H62:H74" si="25">D62*G62</f>
        <v>0</v>
      </c>
      <c r="I62" s="25">
        <f>+'[3]MANUELA BELTRAN DEF'!B49</f>
        <v>141.06</v>
      </c>
      <c r="J62" s="26">
        <f>D62*I62</f>
        <v>4124402.8112631631</v>
      </c>
      <c r="K62" s="25"/>
      <c r="L62" s="26">
        <f t="shared" ref="L62:L75" si="26">D62*K62</f>
        <v>0</v>
      </c>
      <c r="M62" s="26">
        <f t="shared" ref="M62:M78" si="27">+F62+H62+J62+L62</f>
        <v>4124402.8112631631</v>
      </c>
    </row>
    <row r="63" spans="1:13" s="27" customFormat="1" ht="33.950000000000003">
      <c r="A63" s="22">
        <v>44</v>
      </c>
      <c r="B63" s="23" t="s">
        <v>74</v>
      </c>
      <c r="C63" s="22" t="s">
        <v>25</v>
      </c>
      <c r="D63" s="24">
        <f>+'[2]APUS 2023 '!F1565</f>
        <v>28781.607017829127</v>
      </c>
      <c r="E63" s="25"/>
      <c r="F63" s="26">
        <f t="shared" si="24"/>
        <v>0</v>
      </c>
      <c r="G63" s="25"/>
      <c r="H63" s="26">
        <f t="shared" si="25"/>
        <v>0</v>
      </c>
      <c r="I63" s="25">
        <f>+'[3]MANUELA BELTRAN DEF'!B49</f>
        <v>141.06</v>
      </c>
      <c r="J63" s="26">
        <f t="shared" ref="J63:J74" si="28">D63*I63</f>
        <v>4059933.4859349765</v>
      </c>
      <c r="K63" s="25"/>
      <c r="L63" s="26">
        <f t="shared" si="26"/>
        <v>0</v>
      </c>
      <c r="M63" s="26">
        <f t="shared" si="27"/>
        <v>4059933.4859349765</v>
      </c>
    </row>
    <row r="64" spans="1:13" s="27" customFormat="1" ht="33.950000000000003">
      <c r="A64" s="22">
        <v>45</v>
      </c>
      <c r="B64" s="23" t="s">
        <v>75</v>
      </c>
      <c r="C64" s="22" t="s">
        <v>25</v>
      </c>
      <c r="D64" s="24">
        <f>+'[2]APUS 2023 '!F1604</f>
        <v>292405.84554566804</v>
      </c>
      <c r="E64" s="25"/>
      <c r="F64" s="26"/>
      <c r="G64" s="25"/>
      <c r="H64" s="26">
        <f t="shared" si="25"/>
        <v>0</v>
      </c>
      <c r="I64" s="25">
        <f>+'[3]MANUELA BELTRAN DEF'!B49</f>
        <v>141.06</v>
      </c>
      <c r="J64" s="26">
        <f t="shared" si="28"/>
        <v>41246768.572671935</v>
      </c>
      <c r="K64" s="25"/>
      <c r="L64" s="26">
        <f t="shared" si="26"/>
        <v>0</v>
      </c>
      <c r="M64" s="26">
        <f t="shared" si="27"/>
        <v>41246768.572671935</v>
      </c>
    </row>
    <row r="65" spans="1:13" s="27" customFormat="1" ht="33.950000000000003">
      <c r="A65" s="22">
        <v>46</v>
      </c>
      <c r="B65" s="23" t="s">
        <v>76</v>
      </c>
      <c r="C65" s="22" t="s">
        <v>25</v>
      </c>
      <c r="D65" s="24">
        <f>+'[2]APUS 2023 '!F1643</f>
        <v>128127.28669279409</v>
      </c>
      <c r="E65" s="25"/>
      <c r="F65" s="26"/>
      <c r="G65" s="25"/>
      <c r="H65" s="26">
        <f t="shared" si="25"/>
        <v>0</v>
      </c>
      <c r="I65" s="25">
        <f>+'[3]MANUELA BELTRAN DEF'!B49</f>
        <v>141.06</v>
      </c>
      <c r="J65" s="26">
        <f t="shared" si="28"/>
        <v>18073635.060885534</v>
      </c>
      <c r="K65" s="25"/>
      <c r="L65" s="26">
        <f t="shared" si="26"/>
        <v>0</v>
      </c>
      <c r="M65" s="26">
        <f t="shared" si="27"/>
        <v>18073635.060885534</v>
      </c>
    </row>
    <row r="66" spans="1:13" s="27" customFormat="1" ht="41.25" customHeight="1">
      <c r="A66" s="22">
        <v>47</v>
      </c>
      <c r="B66" s="23" t="s">
        <v>77</v>
      </c>
      <c r="C66" s="22" t="s">
        <v>78</v>
      </c>
      <c r="D66" s="24">
        <f>+'[2]APUS 2023 '!F1676</f>
        <v>19614.57714582912</v>
      </c>
      <c r="E66" s="25"/>
      <c r="F66" s="26">
        <f t="shared" si="24"/>
        <v>0</v>
      </c>
      <c r="G66" s="25"/>
      <c r="H66" s="26">
        <f t="shared" si="25"/>
        <v>0</v>
      </c>
      <c r="I66" s="25">
        <f>+'[3]MANUELA BELTRAN DEF'!B49</f>
        <v>141.06</v>
      </c>
      <c r="J66" s="26">
        <f t="shared" si="28"/>
        <v>2766832.2521906556</v>
      </c>
      <c r="K66" s="25"/>
      <c r="L66" s="26">
        <f t="shared" si="26"/>
        <v>0</v>
      </c>
      <c r="M66" s="26">
        <f t="shared" si="27"/>
        <v>2766832.2521906556</v>
      </c>
    </row>
    <row r="67" spans="1:13" s="27" customFormat="1" ht="21" customHeight="1">
      <c r="A67" s="22">
        <v>48</v>
      </c>
      <c r="B67" s="23" t="s">
        <v>79</v>
      </c>
      <c r="C67" s="22" t="s">
        <v>25</v>
      </c>
      <c r="D67" s="24">
        <f>+'[2]APUS 2023 '!F1713</f>
        <v>50390.8267097184</v>
      </c>
      <c r="E67" s="25"/>
      <c r="F67" s="26"/>
      <c r="G67" s="25"/>
      <c r="H67" s="26">
        <f t="shared" si="25"/>
        <v>0</v>
      </c>
      <c r="I67" s="25">
        <f>+'[3]MANUELA BELTRAN DEF'!B49</f>
        <v>141.06</v>
      </c>
      <c r="J67" s="26">
        <f t="shared" si="28"/>
        <v>7108130.0156728774</v>
      </c>
      <c r="K67" s="25"/>
      <c r="L67" s="26">
        <f t="shared" si="26"/>
        <v>0</v>
      </c>
      <c r="M67" s="26">
        <f t="shared" si="27"/>
        <v>7108130.0156728774</v>
      </c>
    </row>
    <row r="68" spans="1:13" s="27" customFormat="1" ht="210" customHeight="1">
      <c r="A68" s="22">
        <v>49</v>
      </c>
      <c r="B68" s="23" t="s">
        <v>80</v>
      </c>
      <c r="C68" s="22" t="s">
        <v>68</v>
      </c>
      <c r="D68" s="24">
        <f>+'[2]APUS 2023 '!F1748</f>
        <v>192236.78324759999</v>
      </c>
      <c r="E68" s="25"/>
      <c r="F68" s="26">
        <f t="shared" si="24"/>
        <v>0</v>
      </c>
      <c r="G68" s="25"/>
      <c r="H68" s="26">
        <f t="shared" si="25"/>
        <v>0</v>
      </c>
      <c r="I68" s="25">
        <f>+'[3]MANUELA BELTRAN DEF'!D49</f>
        <v>338.18400000000003</v>
      </c>
      <c r="J68" s="26">
        <f t="shared" si="28"/>
        <v>65011404.305806361</v>
      </c>
      <c r="K68" s="25"/>
      <c r="L68" s="26">
        <f t="shared" si="26"/>
        <v>0</v>
      </c>
      <c r="M68" s="26">
        <f t="shared" si="27"/>
        <v>65011404.305806361</v>
      </c>
    </row>
    <row r="69" spans="1:13" s="27" customFormat="1" ht="48" customHeight="1">
      <c r="A69" s="22">
        <v>50</v>
      </c>
      <c r="B69" s="23" t="s">
        <v>81</v>
      </c>
      <c r="C69" s="22" t="s">
        <v>25</v>
      </c>
      <c r="D69" s="24">
        <f>+'[2]APUS 2023 '!F1787</f>
        <v>380699.32045643887</v>
      </c>
      <c r="E69" s="25"/>
      <c r="F69" s="26">
        <f t="shared" si="24"/>
        <v>0</v>
      </c>
      <c r="G69" s="25">
        <f>+'[3]SANTO TOMAS'!B22</f>
        <v>33.69</v>
      </c>
      <c r="H69" s="26">
        <f t="shared" si="25"/>
        <v>12825760.106177425</v>
      </c>
      <c r="I69" s="25"/>
      <c r="J69" s="26">
        <f t="shared" si="28"/>
        <v>0</v>
      </c>
      <c r="K69" s="25">
        <f>+'[3]GABRIELA MISTRAL '!D21</f>
        <v>86.33</v>
      </c>
      <c r="L69" s="26">
        <f t="shared" si="26"/>
        <v>32865772.335004367</v>
      </c>
      <c r="M69" s="26">
        <f t="shared" si="27"/>
        <v>45691532.441181794</v>
      </c>
    </row>
    <row r="70" spans="1:13" s="27" customFormat="1" ht="45.75" customHeight="1">
      <c r="A70" s="22">
        <v>51</v>
      </c>
      <c r="B70" s="23" t="s">
        <v>82</v>
      </c>
      <c r="C70" s="22" t="s">
        <v>25</v>
      </c>
      <c r="D70" s="24">
        <f>+'[2]APUS 2023 '!F1825</f>
        <v>150894.29872404365</v>
      </c>
      <c r="E70" s="25">
        <f>+'[3]JOSE MARIA CORDOBA'!B48</f>
        <v>81.600000000000009</v>
      </c>
      <c r="F70" s="26">
        <f t="shared" si="24"/>
        <v>12312974.775881963</v>
      </c>
      <c r="G70" s="25"/>
      <c r="H70" s="26">
        <f t="shared" si="25"/>
        <v>0</v>
      </c>
      <c r="I70" s="25"/>
      <c r="J70" s="26">
        <f t="shared" si="28"/>
        <v>0</v>
      </c>
      <c r="K70" s="25"/>
      <c r="L70" s="26">
        <f t="shared" si="26"/>
        <v>0</v>
      </c>
      <c r="M70" s="26">
        <f t="shared" si="27"/>
        <v>12312974.775881963</v>
      </c>
    </row>
    <row r="71" spans="1:13" s="27" customFormat="1" ht="51">
      <c r="A71" s="22">
        <v>52</v>
      </c>
      <c r="B71" s="23" t="s">
        <v>83</v>
      </c>
      <c r="C71" s="22" t="s">
        <v>25</v>
      </c>
      <c r="D71" s="24">
        <f>+'[2]APUS 2023 '!F1893</f>
        <v>274647.78527324524</v>
      </c>
      <c r="E71" s="25">
        <v>16</v>
      </c>
      <c r="F71" s="26">
        <f t="shared" si="24"/>
        <v>4394364.5643719239</v>
      </c>
      <c r="G71" s="25"/>
      <c r="H71" s="26">
        <f t="shared" si="25"/>
        <v>0</v>
      </c>
      <c r="I71" s="25"/>
      <c r="J71" s="26">
        <f t="shared" si="28"/>
        <v>0</v>
      </c>
      <c r="K71" s="25"/>
      <c r="L71" s="26">
        <f t="shared" si="26"/>
        <v>0</v>
      </c>
      <c r="M71" s="26">
        <f t="shared" si="27"/>
        <v>4394364.5643719239</v>
      </c>
    </row>
    <row r="72" spans="1:13" s="27" customFormat="1" ht="17.100000000000001">
      <c r="A72" s="22">
        <v>53</v>
      </c>
      <c r="B72" s="23" t="s">
        <v>84</v>
      </c>
      <c r="C72" s="22" t="s">
        <v>16</v>
      </c>
      <c r="D72" s="24">
        <f>+'[2]APUS 2023 '!F1916</f>
        <v>4833524.8415999999</v>
      </c>
      <c r="E72" s="25">
        <v>1</v>
      </c>
      <c r="F72" s="26">
        <f t="shared" si="24"/>
        <v>4833524.8415999999</v>
      </c>
      <c r="G72" s="25"/>
      <c r="H72" s="26">
        <f t="shared" si="25"/>
        <v>0</v>
      </c>
      <c r="I72" s="25"/>
      <c r="J72" s="26">
        <f t="shared" si="28"/>
        <v>0</v>
      </c>
      <c r="K72" s="25"/>
      <c r="L72" s="26">
        <f t="shared" si="26"/>
        <v>0</v>
      </c>
      <c r="M72" s="26">
        <f t="shared" si="27"/>
        <v>4833524.8415999999</v>
      </c>
    </row>
    <row r="73" spans="1:13" s="27" customFormat="1" ht="17.100000000000001">
      <c r="A73" s="22">
        <v>54</v>
      </c>
      <c r="B73" s="23" t="s">
        <v>85</v>
      </c>
      <c r="C73" s="22" t="s">
        <v>16</v>
      </c>
      <c r="D73" s="24">
        <f>+'[2]APUS 2023 '!F1952</f>
        <v>4924563.2819519136</v>
      </c>
      <c r="E73" s="25">
        <v>1</v>
      </c>
      <c r="F73" s="26">
        <f t="shared" si="24"/>
        <v>4924563.2819519136</v>
      </c>
      <c r="G73" s="25"/>
      <c r="H73" s="26">
        <f t="shared" si="25"/>
        <v>0</v>
      </c>
      <c r="I73" s="25"/>
      <c r="J73" s="26">
        <f t="shared" si="28"/>
        <v>0</v>
      </c>
      <c r="K73" s="25">
        <v>1</v>
      </c>
      <c r="L73" s="26">
        <f t="shared" si="26"/>
        <v>4924563.2819519136</v>
      </c>
      <c r="M73" s="26">
        <f t="shared" si="27"/>
        <v>9849126.5639038272</v>
      </c>
    </row>
    <row r="74" spans="1:13" s="27" customFormat="1" ht="21" customHeight="1">
      <c r="A74" s="22">
        <v>55</v>
      </c>
      <c r="B74" s="39" t="s">
        <v>86</v>
      </c>
      <c r="C74" s="40" t="s">
        <v>16</v>
      </c>
      <c r="D74" s="24">
        <f>+'[2]APUS 2023 '!F1986</f>
        <v>792899.58200631361</v>
      </c>
      <c r="E74" s="41">
        <v>1</v>
      </c>
      <c r="F74" s="26">
        <f t="shared" si="24"/>
        <v>792899.58200631361</v>
      </c>
      <c r="G74" s="41"/>
      <c r="H74" s="26">
        <f t="shared" si="25"/>
        <v>0</v>
      </c>
      <c r="I74" s="41"/>
      <c r="J74" s="26">
        <f t="shared" si="28"/>
        <v>0</v>
      </c>
      <c r="K74" s="41">
        <v>1</v>
      </c>
      <c r="L74" s="26">
        <f t="shared" si="26"/>
        <v>792899.58200631361</v>
      </c>
      <c r="M74" s="26">
        <f t="shared" si="27"/>
        <v>1585799.1640126272</v>
      </c>
    </row>
    <row r="75" spans="1:13" s="27" customFormat="1" ht="21" customHeight="1">
      <c r="A75" s="22">
        <v>56</v>
      </c>
      <c r="B75" s="23" t="s">
        <v>87</v>
      </c>
      <c r="C75" s="22" t="s">
        <v>88</v>
      </c>
      <c r="D75" s="42">
        <f>+'[2]APUS 2023 '!F2009</f>
        <v>2564204.16</v>
      </c>
      <c r="E75" s="25"/>
      <c r="F75" s="26"/>
      <c r="G75" s="25"/>
      <c r="H75" s="26"/>
      <c r="I75" s="25"/>
      <c r="J75" s="26"/>
      <c r="K75" s="25">
        <v>12</v>
      </c>
      <c r="L75" s="26">
        <f t="shared" si="26"/>
        <v>30770449.920000002</v>
      </c>
      <c r="M75" s="26">
        <f t="shared" si="27"/>
        <v>30770449.920000002</v>
      </c>
    </row>
    <row r="76" spans="1:13" s="27" customFormat="1" ht="21" customHeight="1">
      <c r="A76" s="22">
        <v>57</v>
      </c>
      <c r="B76" s="23" t="s">
        <v>89</v>
      </c>
      <c r="C76" s="22" t="s">
        <v>16</v>
      </c>
      <c r="D76" s="35">
        <f>+'[2]APUS 2023 '!F2032</f>
        <v>14520649.453518672</v>
      </c>
      <c r="E76" s="25"/>
      <c r="F76" s="26"/>
      <c r="G76" s="25"/>
      <c r="H76" s="26"/>
      <c r="I76" s="25"/>
      <c r="J76" s="26"/>
      <c r="K76" s="25">
        <v>1</v>
      </c>
      <c r="L76" s="26">
        <f>D76</f>
        <v>14520649.453518672</v>
      </c>
      <c r="M76" s="26">
        <f t="shared" si="27"/>
        <v>14520649.453518672</v>
      </c>
    </row>
    <row r="77" spans="1:13" s="27" customFormat="1" ht="51">
      <c r="A77" s="22">
        <v>58</v>
      </c>
      <c r="B77" s="23" t="s">
        <v>90</v>
      </c>
      <c r="C77" s="22" t="s">
        <v>25</v>
      </c>
      <c r="D77" s="24">
        <f>+'[2]APUS 2023 '!F2068</f>
        <v>353014.23671710561</v>
      </c>
      <c r="E77" s="25">
        <v>40.56</v>
      </c>
      <c r="F77" s="26">
        <f>D77*E77</f>
        <v>14318257.441245804</v>
      </c>
      <c r="G77" s="25"/>
      <c r="H77" s="26"/>
      <c r="I77" s="25"/>
      <c r="J77" s="26"/>
      <c r="K77" s="25"/>
      <c r="L77" s="26"/>
      <c r="M77" s="26">
        <f t="shared" si="27"/>
        <v>14318257.441245804</v>
      </c>
    </row>
    <row r="78" spans="1:13" s="27" customFormat="1" ht="21" customHeight="1" thickBot="1">
      <c r="A78" s="22">
        <v>59</v>
      </c>
      <c r="B78" s="23" t="s">
        <v>91</v>
      </c>
      <c r="C78" s="22" t="s">
        <v>68</v>
      </c>
      <c r="D78" s="24">
        <f>+'[2]APUS 2023 '!F2101</f>
        <v>21942.319372908481</v>
      </c>
      <c r="E78" s="25">
        <f>E57</f>
        <v>188.17</v>
      </c>
      <c r="F78" s="43">
        <f>D78*E78</f>
        <v>4128886.2364001889</v>
      </c>
      <c r="G78" s="25">
        <f>G59</f>
        <v>247.13</v>
      </c>
      <c r="H78" s="43">
        <f>D78*G78</f>
        <v>5422605.3866268732</v>
      </c>
      <c r="I78" s="25">
        <f>I59</f>
        <v>193.42</v>
      </c>
      <c r="J78" s="43">
        <f>D78*I78</f>
        <v>4244083.4131079586</v>
      </c>
      <c r="K78" s="25">
        <f>K59</f>
        <v>61.71</v>
      </c>
      <c r="L78" s="43">
        <f>K78*D78</f>
        <v>1354060.5285021823</v>
      </c>
      <c r="M78" s="43">
        <f t="shared" si="27"/>
        <v>15149635.564637205</v>
      </c>
    </row>
    <row r="79" spans="1:13" s="34" customFormat="1" ht="15.75" customHeight="1" thickBot="1">
      <c r="A79" s="44"/>
      <c r="B79" s="45" t="s">
        <v>26</v>
      </c>
      <c r="C79" s="46"/>
      <c r="D79" s="47"/>
      <c r="E79" s="48"/>
      <c r="F79" s="49">
        <f>SUM(F62:F78)</f>
        <v>45705470.723458104</v>
      </c>
      <c r="G79" s="49"/>
      <c r="H79" s="49">
        <f t="shared" ref="H79:M79" si="29">SUM(H62:H78)</f>
        <v>18248365.492804296</v>
      </c>
      <c r="I79" s="49"/>
      <c r="J79" s="49">
        <f t="shared" si="29"/>
        <v>146635189.91753346</v>
      </c>
      <c r="K79" s="49"/>
      <c r="L79" s="49">
        <f t="shared" si="29"/>
        <v>85228395.100983441</v>
      </c>
      <c r="M79" s="49">
        <f t="shared" si="29"/>
        <v>295817421.23477936</v>
      </c>
    </row>
    <row r="80" spans="1:13" s="34" customFormat="1" ht="15.75" customHeight="1" thickBot="1">
      <c r="A80" s="50"/>
      <c r="B80" s="51"/>
      <c r="C80" s="52"/>
      <c r="D80" s="53"/>
      <c r="E80" s="54"/>
      <c r="F80" s="55"/>
      <c r="G80" s="54"/>
      <c r="H80" s="55"/>
      <c r="I80" s="54"/>
      <c r="J80" s="55"/>
      <c r="K80" s="54"/>
      <c r="L80" s="55"/>
      <c r="M80" s="55"/>
    </row>
    <row r="81" spans="1:14" s="34" customFormat="1" ht="15.75" customHeight="1" thickBot="1">
      <c r="A81" s="44"/>
      <c r="B81" s="45" t="s">
        <v>92</v>
      </c>
      <c r="C81" s="46"/>
      <c r="D81" s="47"/>
      <c r="E81" s="48"/>
      <c r="F81" s="49">
        <f>+F13+F43+F50+F54+F60+F79</f>
        <v>234883530.6718393</v>
      </c>
      <c r="G81" s="48"/>
      <c r="H81" s="49">
        <f>+H13+H43+H50+H54+H60+H79</f>
        <v>244490263.87983638</v>
      </c>
      <c r="I81" s="48"/>
      <c r="J81" s="49">
        <f>+J13+J43+J50+J54+J60+J79</f>
        <v>365031286.05104226</v>
      </c>
      <c r="K81" s="48"/>
      <c r="L81" s="49">
        <f>+L13+L43+L50+L54+L60+L79</f>
        <v>243573374.58796456</v>
      </c>
      <c r="M81" s="49">
        <f>+M13+M43+M50+M54+M60+M79</f>
        <v>1087978455.1906826</v>
      </c>
    </row>
    <row r="82" spans="1:14" s="34" customFormat="1" ht="15.75" hidden="1" customHeight="1">
      <c r="A82" s="56"/>
      <c r="B82" s="57"/>
      <c r="C82" s="58"/>
      <c r="D82" s="59"/>
      <c r="E82" s="60"/>
      <c r="F82" s="61">
        <f>F81/$M$81</f>
        <v>0.21588987314153463</v>
      </c>
      <c r="G82" s="60"/>
      <c r="H82" s="61">
        <f>H81/$M$81</f>
        <v>0.224719766015023</v>
      </c>
      <c r="I82" s="60"/>
      <c r="J82" s="61">
        <f>J81/$M$81</f>
        <v>0.33551334064521127</v>
      </c>
      <c r="K82" s="60"/>
      <c r="L82" s="61">
        <f>L81/$M$81</f>
        <v>0.22387702019823094</v>
      </c>
      <c r="M82" s="62"/>
    </row>
    <row r="83" spans="1:14" s="34" customFormat="1" ht="15.75" customHeight="1" thickBot="1">
      <c r="A83" s="50"/>
      <c r="B83" s="51"/>
      <c r="C83" s="52"/>
      <c r="D83" s="53"/>
      <c r="E83" s="54"/>
      <c r="F83" s="55"/>
      <c r="G83" s="54"/>
      <c r="H83" s="55"/>
      <c r="I83" s="54"/>
      <c r="J83" s="55"/>
      <c r="K83" s="54"/>
      <c r="L83" s="55"/>
      <c r="M83" s="55"/>
    </row>
    <row r="84" spans="1:14" s="17" customFormat="1" ht="23.25" customHeight="1" thickBot="1">
      <c r="A84" s="63">
        <v>60</v>
      </c>
      <c r="B84" s="64" t="s">
        <v>93</v>
      </c>
      <c r="C84" s="65"/>
      <c r="D84" s="66"/>
      <c r="E84" s="67"/>
      <c r="F84" s="68">
        <f>+'[3]PRESUPUESTO 2021'!$F$84</f>
        <v>18326242.466666669</v>
      </c>
      <c r="G84" s="67"/>
      <c r="H84" s="68">
        <f>+'[3]PRESUPUESTO 2021'!$H$84</f>
        <v>16258435</v>
      </c>
      <c r="I84" s="67"/>
      <c r="J84" s="68">
        <f>+'[3]PRESUPUESTO 2021'!$J$84</f>
        <v>12260550.666666666</v>
      </c>
      <c r="K84" s="67"/>
      <c r="L84" s="68">
        <f>'[3]DOTACION 2021'!L20</f>
        <v>0</v>
      </c>
      <c r="M84" s="68">
        <f>+F84+H84+J84+L84</f>
        <v>46845228.133333333</v>
      </c>
    </row>
    <row r="85" spans="1:14" s="17" customFormat="1" ht="23.25" customHeight="1">
      <c r="A85" s="69"/>
      <c r="B85" s="70"/>
      <c r="C85" s="69"/>
      <c r="D85" s="71"/>
      <c r="E85" s="72"/>
      <c r="F85" s="73"/>
      <c r="G85" s="72"/>
      <c r="H85" s="73"/>
      <c r="I85" s="72"/>
      <c r="J85" s="73"/>
      <c r="K85" s="72"/>
      <c r="L85" s="73"/>
      <c r="M85" s="74"/>
    </row>
    <row r="86" spans="1:14" s="17" customFormat="1" ht="23.25" customHeight="1">
      <c r="A86" s="19" t="s">
        <v>94</v>
      </c>
      <c r="B86" s="19"/>
      <c r="C86" s="18"/>
      <c r="D86" s="38"/>
      <c r="E86" s="75"/>
      <c r="F86" s="76">
        <f>F81+F84</f>
        <v>253209773.13850597</v>
      </c>
      <c r="G86" s="75"/>
      <c r="H86" s="76">
        <f>H81+H84</f>
        <v>260748698.87983638</v>
      </c>
      <c r="I86" s="75"/>
      <c r="J86" s="76">
        <f>J81+J84</f>
        <v>377291836.71770895</v>
      </c>
      <c r="K86" s="75"/>
      <c r="L86" s="76">
        <f>L81+L84</f>
        <v>243573374.58796456</v>
      </c>
      <c r="M86" s="77">
        <f>M81+M84</f>
        <v>1134823683.3240161</v>
      </c>
    </row>
    <row r="87" spans="1:14" s="17" customFormat="1" ht="23.25" customHeight="1">
      <c r="A87" s="69"/>
      <c r="B87" s="70"/>
      <c r="C87" s="69"/>
      <c r="D87" s="71"/>
      <c r="E87" s="72"/>
      <c r="F87" s="73"/>
      <c r="G87" s="72"/>
      <c r="H87" s="73"/>
      <c r="I87" s="72"/>
      <c r="J87" s="73"/>
      <c r="K87" s="72"/>
      <c r="L87" s="73"/>
      <c r="M87" s="78"/>
    </row>
    <row r="88" spans="1:14" s="17" customFormat="1" ht="23.25" customHeight="1">
      <c r="A88" s="79">
        <v>61</v>
      </c>
      <c r="B88" s="80" t="s">
        <v>95</v>
      </c>
      <c r="C88" s="79"/>
      <c r="D88" s="81"/>
      <c r="E88" s="82"/>
      <c r="F88" s="83"/>
      <c r="G88" s="82"/>
      <c r="H88" s="83"/>
      <c r="I88" s="82"/>
      <c r="J88" s="83"/>
      <c r="K88" s="82"/>
      <c r="L88" s="83"/>
      <c r="M88" s="84">
        <f>+'[2]PRESUP. GERENCIA 2023'!H35</f>
        <v>211603241.60153148</v>
      </c>
    </row>
    <row r="89" spans="1:14" s="17" customFormat="1" ht="17.100000000000001" thickBot="1">
      <c r="A89" s="79">
        <v>62</v>
      </c>
      <c r="B89" s="80" t="s">
        <v>96</v>
      </c>
      <c r="C89" s="79"/>
      <c r="D89" s="81"/>
      <c r="E89" s="82"/>
      <c r="F89" s="83"/>
      <c r="G89" s="82"/>
      <c r="H89" s="83"/>
      <c r="I89" s="82"/>
      <c r="J89" s="83"/>
      <c r="K89" s="82"/>
      <c r="L89" s="83"/>
      <c r="M89" s="85">
        <f>+'[2]INTERVENTORIA 2023 (2)'!T54</f>
        <v>214170494.77488896</v>
      </c>
    </row>
    <row r="90" spans="1:14" s="17" customFormat="1" ht="22.7" customHeight="1" thickBot="1">
      <c r="A90" s="44"/>
      <c r="B90" s="86" t="s">
        <v>97</v>
      </c>
      <c r="C90" s="46"/>
      <c r="D90" s="47"/>
      <c r="E90" s="48"/>
      <c r="F90" s="49"/>
      <c r="G90" s="48"/>
      <c r="H90" s="49"/>
      <c r="I90" s="48"/>
      <c r="J90" s="49"/>
      <c r="K90" s="48"/>
      <c r="L90" s="49"/>
      <c r="M90" s="87">
        <f>SUM(M88:M89)</f>
        <v>425773736.37642044</v>
      </c>
    </row>
    <row r="91" spans="1:14" s="17" customFormat="1" ht="23.25" customHeight="1" thickBot="1">
      <c r="A91" s="69"/>
      <c r="B91" s="70"/>
      <c r="C91" s="69"/>
      <c r="D91" s="71"/>
      <c r="E91" s="72"/>
      <c r="F91" s="73"/>
      <c r="G91" s="72"/>
      <c r="H91" s="73"/>
      <c r="I91" s="72"/>
      <c r="J91" s="73"/>
      <c r="K91" s="72"/>
      <c r="L91" s="73"/>
      <c r="M91" s="78"/>
    </row>
    <row r="92" spans="1:14" s="17" customFormat="1" ht="22.7" customHeight="1">
      <c r="A92" s="88">
        <v>63</v>
      </c>
      <c r="B92" s="89" t="s">
        <v>98</v>
      </c>
      <c r="C92" s="90"/>
      <c r="D92" s="91"/>
      <c r="E92" s="92"/>
      <c r="F92" s="93"/>
      <c r="G92" s="92"/>
      <c r="H92" s="93"/>
      <c r="I92" s="92"/>
      <c r="J92" s="93"/>
      <c r="K92" s="92"/>
      <c r="L92" s="93"/>
      <c r="M92" s="94">
        <v>83790659.015000001</v>
      </c>
    </row>
    <row r="93" spans="1:14" s="17" customFormat="1" ht="23.25" customHeight="1">
      <c r="A93" s="95">
        <v>64</v>
      </c>
      <c r="B93" s="96" t="s">
        <v>99</v>
      </c>
      <c r="C93" s="97"/>
      <c r="D93" s="98"/>
      <c r="E93" s="99"/>
      <c r="F93" s="100"/>
      <c r="G93" s="99"/>
      <c r="H93" s="100"/>
      <c r="I93" s="99"/>
      <c r="J93" s="100"/>
      <c r="K93" s="99"/>
      <c r="L93" s="100"/>
      <c r="M93" s="101">
        <f>M86*0.1</f>
        <v>113482368.33240162</v>
      </c>
    </row>
    <row r="94" spans="1:14" s="17" customFormat="1" ht="22.7" customHeight="1" thickBot="1">
      <c r="A94" s="102">
        <v>65</v>
      </c>
      <c r="B94" s="103" t="s">
        <v>100</v>
      </c>
      <c r="C94" s="104"/>
      <c r="D94" s="105"/>
      <c r="E94" s="106"/>
      <c r="F94" s="107"/>
      <c r="G94" s="106"/>
      <c r="H94" s="107"/>
      <c r="I94" s="106"/>
      <c r="J94" s="107"/>
      <c r="K94" s="106"/>
      <c r="L94" s="107"/>
      <c r="M94" s="108">
        <f>SUM(M86+M90+M92+M93)*0.004</f>
        <v>7031481.788191353</v>
      </c>
    </row>
    <row r="95" spans="1:14" s="117" customFormat="1" ht="20.45" customHeight="1" thickBot="1">
      <c r="A95" s="109" t="s">
        <v>101</v>
      </c>
      <c r="B95" s="110"/>
      <c r="C95" s="111"/>
      <c r="D95" s="112"/>
      <c r="E95" s="113"/>
      <c r="F95" s="114"/>
      <c r="G95" s="113"/>
      <c r="H95" s="114"/>
      <c r="I95" s="113"/>
      <c r="J95" s="114"/>
      <c r="K95" s="113"/>
      <c r="L95" s="114"/>
      <c r="M95" s="115">
        <f>M86+M90+M92+M93+M94</f>
        <v>1764901928.8360295</v>
      </c>
      <c r="N95" s="116"/>
    </row>
    <row r="96" spans="1:14" s="34" customFormat="1" ht="15.75" customHeight="1">
      <c r="N96" s="17"/>
    </row>
    <row r="97" spans="6:14">
      <c r="M97" s="118"/>
      <c r="N97" s="119"/>
    </row>
    <row r="98" spans="6:14">
      <c r="M98" s="118"/>
    </row>
    <row r="99" spans="6:14">
      <c r="M99" s="120"/>
    </row>
    <row r="106" spans="6:14">
      <c r="F106" s="123" t="s">
        <v>102</v>
      </c>
      <c r="G106" s="123"/>
      <c r="H106" s="123"/>
    </row>
    <row r="107" spans="6:14" ht="15.95">
      <c r="F107"/>
      <c r="G107" s="121" t="s">
        <v>103</v>
      </c>
      <c r="H107"/>
    </row>
    <row r="108" spans="6:14" ht="15.95">
      <c r="F108"/>
      <c r="G108" s="121" t="s">
        <v>104</v>
      </c>
      <c r="H108"/>
    </row>
    <row r="119" spans="2:2">
      <c r="B119" s="122"/>
    </row>
  </sheetData>
  <mergeCells count="6">
    <mergeCell ref="F106:H106"/>
    <mergeCell ref="B2:M2"/>
    <mergeCell ref="E7:F7"/>
    <mergeCell ref="G7:H7"/>
    <mergeCell ref="I7:J7"/>
    <mergeCell ref="K7:L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30" fitToHeight="0" orientation="portrait" r:id="rId1"/>
  <rowBreaks count="1" manualBreakCount="1">
    <brk id="60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MARIA VELASCO</dc:creator>
  <cp:keywords/>
  <dc:description/>
  <cp:lastModifiedBy>Margarita M. Prada Castellanos</cp:lastModifiedBy>
  <cp:revision/>
  <dcterms:created xsi:type="dcterms:W3CDTF">2023-04-14T22:27:25Z</dcterms:created>
  <dcterms:modified xsi:type="dcterms:W3CDTF">2023-07-08T01:54:41Z</dcterms:modified>
  <cp:category/>
  <cp:contentStatus/>
</cp:coreProperties>
</file>